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ingabe und Ergebnisse" sheetId="1" state="visible" r:id="rId2"/>
    <sheet name="rb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<sst xmlns="http://schemas.openxmlformats.org/spreadsheetml/2006/main" count="171" uniqueCount="81">
  <si>
    <t xml:space="preserve">Ruderwege und Rudermomente</t>
  </si>
  <si>
    <t xml:space="preserve">Thomas Blon, 06.12.2023. Verfügbar unter Tools bei</t>
  </si>
  <si>
    <t xml:space="preserve">http://blon.org/modell/</t>
  </si>
  <si>
    <t xml:space="preserve">Weitergabe und Vervielfältigung zur nichtkommerziellen Nutzung unter Quellenangabe erlaubt.</t>
  </si>
  <si>
    <t xml:space="preserve">Positive Winkel laufen im Uhrzeigersinn.</t>
  </si>
  <si>
    <t xml:space="preserve">Grün unterlegte Werte eintragen, danach werden Grafik und Zahlenwerte der Ruderausschläge aktualisiert.</t>
  </si>
  <si>
    <t xml:space="preserve">Neutralstellung für das hellrot dargestelle Ruderblatt ist hier immer horizontal.</t>
  </si>
  <si>
    <t xml:space="preserve">Ruderhorneinhängpunkt: Angabe x/y-Koordinaten anstatt Polarkoord. da praxisgerechter.</t>
  </si>
  <si>
    <t xml:space="preserve">Servoseitige Parameter</t>
  </si>
  <si>
    <t xml:space="preserve">Position der Servoachse ist immer 0,0 </t>
  </si>
  <si>
    <t xml:space="preserve">mm</t>
  </si>
  <si>
    <t xml:space="preserve">Radius Einhängepunkt am Servohorn</t>
  </si>
  <si>
    <t xml:space="preserve">Grad</t>
  </si>
  <si>
    <t xml:space="preserve">Servohornwinkel in Neutrallage, 0 Grad ist nach oben</t>
  </si>
  <si>
    <t xml:space="preserve">Symmetrischer Ausschlagswinkel ggü. Neutrallage (oder pos. Weganteil, falls unsymmtrische Wege genutzt)</t>
  </si>
  <si>
    <t xml:space="preserve">neg. Ausschlagswinkel für unsymmetrische Wege (elektronischer Offset), oder hier 0 für symmetrische Wege</t>
  </si>
  <si>
    <t xml:space="preserve">Ruderseitige Parameter</t>
  </si>
  <si>
    <t xml:space="preserve">X-Koordinate Ruderscharnier</t>
  </si>
  <si>
    <t xml:space="preserve">Y-Koordinate Ruderscharnier</t>
  </si>
  <si>
    <t xml:space="preserve">X-Versatz des Einhängepunktes rel. zum Ruderscharnier</t>
  </si>
  <si>
    <t xml:space="preserve">Y-Versatz des Einhängepunktes rel. zum Ruderscharnier (neg. Wert für Hebel nach unten)</t>
  </si>
  <si>
    <t xml:space="preserve">Radius Einhängepunkt am Ruderhorn</t>
  </si>
  <si>
    <t xml:space="preserve">Ruderhornwinkel in Neutrallage, 0 Grad ist nach oben</t>
  </si>
  <si>
    <t xml:space="preserve">Folgende Werte nur für Momentenberechnung</t>
  </si>
  <si>
    <t xml:space="preserve">Mittlere Rudertiefe</t>
  </si>
  <si>
    <t xml:space="preserve">Ruderlänge</t>
  </si>
  <si>
    <t xml:space="preserve">Mittlere Fügeltiefe im Ruderbereich</t>
  </si>
  <si>
    <t xml:space="preserve">km/h</t>
  </si>
  <si>
    <t xml:space="preserve">vmax</t>
  </si>
  <si>
    <t xml:space="preserve">g</t>
  </si>
  <si>
    <t xml:space="preserve">Gmax</t>
  </si>
  <si>
    <t xml:space="preserve">Gramm</t>
  </si>
  <si>
    <t xml:space="preserve">Masse des Ruderblatts sofern kein vollständiger Masseausgleich</t>
  </si>
  <si>
    <t xml:space="preserve">Ruderausschläge</t>
  </si>
  <si>
    <t xml:space="preserve">Ruderklappenmoment „projizierte Ruderfläche“ *1)</t>
  </si>
  <si>
    <t xml:space="preserve">nur aerodyn. / aerodyn.+Gmax </t>
  </si>
  <si>
    <t xml:space="preserve">...in kg.cm</t>
  </si>
  <si>
    <t xml:space="preserve">Ncm</t>
  </si>
  <si>
    <t xml:space="preserve">kgcm</t>
  </si>
  <si>
    <t xml:space="preserve">Gestängelänge</t>
  </si>
  <si>
    <t xml:space="preserve">Servomoment **)</t>
  </si>
  <si>
    <t xml:space="preserve">Ruderklappenmoment nach Voss *2)</t>
  </si>
  <si>
    <t xml:space="preserve">Ruderklappenmoment nach Rögner *3)</t>
  </si>
  <si>
    <t xml:space="preserve">*1) Momentenberechnung mit Annahme der senkrecht projizierten Ruderfläche</t>
  </si>
  <si>
    <t xml:space="preserve">als Rechteckfläche (Cw=2) senkrecht zur Anströmung.</t>
  </si>
  <si>
    <t xml:space="preserve">Ist zwar aerodynamischer Unfug aber taugt als Schätzgrundlage.</t>
  </si>
  <si>
    <t xml:space="preserve">*2) Formel von Dr. Heinrich Voss, gefunden hier:</t>
  </si>
  <si>
    <t xml:space="preserve">https://www.rc-network.de/threads/welche-servos-zu-welchem-modell.741/post-818851</t>
  </si>
  <si>
    <t xml:space="preserve">*3) Formel von Bernhard Rögner, RCN-Artikel: „Kräfte an Rudern und Klappen“</t>
  </si>
  <si>
    <t xml:space="preserve">https://www.rc-network.de/threads/kr%C3%A4fte-an-rudern-und-klappen.11779948/</t>
  </si>
  <si>
    <t xml:space="preserve">**) Stark vereinfachte Annahme, daß Ruder- bzw. Servohebel</t>
  </si>
  <si>
    <t xml:space="preserve">senkrecht zur Getriebestange stehen.</t>
  </si>
  <si>
    <t xml:space="preserve">RECHENBLATT</t>
  </si>
  <si>
    <t xml:space="preserve">Servohebelkreis</t>
  </si>
  <si>
    <t xml:space="preserve">Neutral</t>
  </si>
  <si>
    <t xml:space="preserve">Ausschlag</t>
  </si>
  <si>
    <t xml:space="preserve">Radius</t>
  </si>
  <si>
    <t xml:space="preserve">x</t>
  </si>
  <si>
    <t xml:space="preserve">y</t>
  </si>
  <si>
    <t xml:space="preserve">Servohebelpositionen</t>
  </si>
  <si>
    <t xml:space="preserve">Ruderhebelkreis</t>
  </si>
  <si>
    <t xml:space="preserve">radius</t>
  </si>
  <si>
    <t xml:space="preserve">winkel</t>
  </si>
  <si>
    <t xml:space="preserve">xr</t>
  </si>
  <si>
    <t xml:space="preserve">yr</t>
  </si>
  <si>
    <t xml:space="preserve">Ruderhorn</t>
  </si>
  <si>
    <t xml:space="preserve">Stangenlänge</t>
  </si>
  <si>
    <t xml:space="preserve">Stange in Neutralposition</t>
  </si>
  <si>
    <t xml:space="preserve">Stangenwinkel in Neutralposition [rad]</t>
  </si>
  <si>
    <t xml:space="preserve">Stangenkreis1</t>
  </si>
  <si>
    <t xml:space="preserve">winkel [rad]</t>
  </si>
  <si>
    <t xml:space="preserve">x1</t>
  </si>
  <si>
    <t xml:space="preserve">y1</t>
  </si>
  <si>
    <t xml:space="preserve">Stangenkreis2</t>
  </si>
  <si>
    <t xml:space="preserve">Vorzeichen</t>
  </si>
  <si>
    <t xml:space="preserve">Schnittpunkt1</t>
  </si>
  <si>
    <t xml:space="preserve">d</t>
  </si>
  <si>
    <t xml:space="preserve">f</t>
  </si>
  <si>
    <t xml:space="preserve">Schnittpunkt2</t>
  </si>
  <si>
    <t xml:space="preserve">Ruderklappenpositionen</t>
  </si>
  <si>
    <t xml:space="preserve">Ruderausschläge in Grad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</si>
</sst>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0"/>
    <numFmt numFmtId="167" formatCode="0.0"/>
    <numFmt numFmtId="168" formatCode="0.00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name val="Arial"/>
      <family val="2"/>
    </font>
    <font>
      <b val="true"/>
      <i val="true"/>
      <sz val="12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name val="Arial"/>
      <family val="2"/>
    </font>
    <font>
      <b val="true"/>
      <i val="true"/>
      <u val="single"/>
      <sz val="10"/>
      <name val="Arial"/>
      <family val="2"/>
    </font>
    <font>
      <b val="true"/>
      <sz val="16"/>
      <name val="Arial"/>
      <family val="2"/>
    </font>
    <font>
      <sz val="10"/>
      <color rgb="FF0000FF"/>
      <name val="Arial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5000B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00FF00"/>
        <bgColor rgb="FF33CC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0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13" fillId="8" borderId="0" applyFont="true" applyBorder="false" applyAlignment="false" applyProtection="false"/>
    <xf numFmtId="164" fontId="14" fillId="0" borderId="0" applyFont="true" applyBorder="false" applyAlignment="false" applyProtection="false"/>
    <xf numFmtId="165" fontId="14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9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9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9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9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3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6" fontId="13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5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2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Result" xfId="37" builtinId="53" customBuiltin="true"/>
    <cellStyle name="Result2" xfId="38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5000B"/>
      <rgbColor rgb="FF0080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24631764770784"/>
          <c:y val="0.0350458365164248"/>
          <c:w val="0.915430021514867"/>
          <c:h val="0.890087853323147"/>
        </c:manualLayout>
      </c:layout>
      <c:scatterChart>
        <c:scatterStyle val="lineMarker"/>
        <c:varyColors val="0"/>
        <c:ser>
          <c:idx val="0"/>
          <c:order val="0"/>
          <c:tx>
            <c:strRef>
              <c:f>rb!$A$4</c:f>
              <c:strCache>
                <c:ptCount val="1"/>
                <c:pt idx="0">
                  <c:v>Servohebelkreis</c:v>
                </c:pt>
              </c:strCache>
            </c:strRef>
          </c:tx>
          <c:spPr>
            <a:solidFill>
              <a:srgbClr val="ff0000"/>
            </a:solidFill>
            <a:ln w="252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rb!$F$6:$F$26</c:f>
              <c:numCache>
                <c:formatCode>General</c:formatCode>
                <c:ptCount val="21"/>
                <c:pt idx="0">
                  <c:v>-1.73597485229364</c:v>
                </c:pt>
                <c:pt idx="1">
                  <c:v>-0.871070282189351</c:v>
                </c:pt>
                <c:pt idx="2">
                  <c:v>0.000463267948799578</c:v>
                </c:pt>
                <c:pt idx="3">
                  <c:v>0.871993292545963</c:v>
                </c:pt>
                <c:pt idx="4">
                  <c:v>1.7368873128572</c:v>
                </c:pt>
                <c:pt idx="5">
                  <c:v>2.58856335116006</c:v>
                </c:pt>
                <c:pt idx="6">
                  <c:v>3.42054002062657</c:v>
                </c:pt>
                <c:pt idx="7">
                  <c:v>4.22648584968283</c:v>
                </c:pt>
                <c:pt idx="8">
                  <c:v>5.00026746549036</c:v>
                </c:pt>
                <c:pt idx="9">
                  <c:v>5.73599626986526</c:v>
                </c:pt>
                <c:pt idx="10">
                  <c:v>6.42807325242423</c:v>
                </c:pt>
                <c:pt idx="11">
                  <c:v>7.07123159992261</c:v>
                </c:pt>
                <c:pt idx="12">
                  <c:v>7.66057677752048</c:v>
                </c:pt>
                <c:pt idx="13">
                  <c:v>8.19162377695246</c:v>
                </c:pt>
                <c:pt idx="14">
                  <c:v>8.66033124813663</c:v>
                </c:pt>
                <c:pt idx="15">
                  <c:v>9.06313225447589</c:v>
                </c:pt>
                <c:pt idx="16">
                  <c:v>9.39696141779897</c:v>
                </c:pt>
                <c:pt idx="17">
                  <c:v>9.65927824636412</c:v>
                </c:pt>
                <c:pt idx="18">
                  <c:v>9.84808646839552</c:v>
                </c:pt>
                <c:pt idx="19">
                  <c:v>9.96194922402125</c:v>
                </c:pt>
                <c:pt idx="20">
                  <c:v>10</c:v>
                </c:pt>
              </c:numCache>
            </c:numRef>
          </c:xVal>
          <c:yVal>
            <c:numRef>
              <c:f>rb!$G$6:$G$26</c:f>
              <c:numCache>
                <c:formatCode>General</c:formatCode>
                <c:ptCount val="21"/>
                <c:pt idx="0">
                  <c:v>-9.84816690111434</c:v>
                </c:pt>
                <c:pt idx="1">
                  <c:v>-9.96198958860561</c:v>
                </c:pt>
                <c:pt idx="2">
                  <c:v>-9.99999998926914</c:v>
                </c:pt>
                <c:pt idx="3">
                  <c:v>-9.96190883805683</c:v>
                </c:pt>
                <c:pt idx="4">
                  <c:v>-9.848006014541</c:v>
                </c:pt>
                <c:pt idx="5">
                  <c:v>-9.65915833688583</c:v>
                </c:pt>
                <c:pt idx="6">
                  <c:v>-9.39680296522663</c:v>
                </c:pt>
                <c:pt idx="7">
                  <c:v>-9.06293646465817</c:v>
                </c:pt>
                <c:pt idx="8">
                  <c:v>-8.66009961106445</c:v>
                </c:pt>
                <c:pt idx="9">
                  <c:v>-8.19135805541986</c:v>
                </c:pt>
                <c:pt idx="10">
                  <c:v>-7.66027899370958</c:v>
                </c:pt>
                <c:pt idx="11">
                  <c:v>-7.07090402001441</c:v>
                </c:pt>
                <c:pt idx="12">
                  <c:v>-6.42771836935269</c:v>
                </c:pt>
                <c:pt idx="13">
                  <c:v>-5.73561678434562</c:v>
                </c:pt>
                <c:pt idx="14">
                  <c:v>-4.99986626546633</c:v>
                </c:pt>
                <c:pt idx="15">
                  <c:v>-4.22606598834884</c:v>
                </c:pt>
                <c:pt idx="16">
                  <c:v>-3.42010469319254</c:v>
                </c:pt>
                <c:pt idx="17">
                  <c:v>-2.58811587053533</c:v>
                </c:pt>
                <c:pt idx="18">
                  <c:v>-1.73643108443876</c:v>
                </c:pt>
                <c:pt idx="19">
                  <c:v>-0.871531788302887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rb!$A$29</c:f>
              <c:strCache>
                <c:ptCount val="1"/>
                <c:pt idx="0">
                  <c:v>Servohebelpositionen</c:v>
                </c:pt>
              </c:strCache>
            </c:strRef>
          </c:tx>
          <c:spPr>
            <a:solidFill>
              <a:srgbClr val="ff0000"/>
            </a:solidFill>
            <a:ln w="37800">
              <a:solidFill>
                <a:srgbClr val="ff0000"/>
              </a:solidFill>
              <a:round/>
            </a:ln>
          </c:spPr>
          <c:marker>
            <c:symbol val="square"/>
            <c:size val="3"/>
            <c:spPr>
              <a:solidFill>
                <a:srgbClr val="ff0000"/>
              </a:solidFill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rb!$F$30:$F$31</c:f>
              <c:numCache>
                <c:formatCode>General</c:formatCode>
                <c:ptCount val="2"/>
                <c:pt idx="0">
                  <c:v>0</c:v>
                </c:pt>
                <c:pt idx="1">
                  <c:v>-1.73597485229364</c:v>
                </c:pt>
              </c:numCache>
            </c:numRef>
          </c:xVal>
          <c:yVal>
            <c:numRef>
              <c:f>rb!$G$30:$G$31</c:f>
              <c:numCache>
                <c:formatCode>General</c:formatCode>
                <c:ptCount val="2"/>
                <c:pt idx="0">
                  <c:v>0</c:v>
                </c:pt>
                <c:pt idx="1">
                  <c:v>-9.84816690111434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ff0000"/>
            </a:solidFill>
            <a:ln w="37800">
              <a:solidFill>
                <a:srgbClr val="ff0000"/>
              </a:solidFill>
              <a:round/>
            </a:ln>
          </c:spPr>
          <c:marker>
            <c:symbol val="square"/>
            <c:size val="3"/>
            <c:spPr>
              <a:solidFill>
                <a:srgbClr val="ff0000"/>
              </a:solidFill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rb!$F$32:$F$33</c:f>
              <c:numCache>
                <c:formatCode>General</c:formatCode>
                <c:ptCount val="2"/>
                <c:pt idx="0">
                  <c:v>0</c:v>
                </c:pt>
                <c:pt idx="1">
                  <c:v>6.42807325242423</c:v>
                </c:pt>
              </c:numCache>
            </c:numRef>
          </c:xVal>
          <c:yVal>
            <c:numRef>
              <c:f>rb!$G$32:$G$33</c:f>
              <c:numCache>
                <c:formatCode>General</c:formatCode>
                <c:ptCount val="2"/>
                <c:pt idx="0">
                  <c:v>0</c:v>
                </c:pt>
                <c:pt idx="1">
                  <c:v>-7.66027899370958</c:v>
                </c:pt>
              </c:numCache>
            </c:numRef>
          </c:yVal>
          <c:smooth val="0"/>
        </c:ser>
        <c:ser>
          <c:idx val="3"/>
          <c:order val="3"/>
          <c:spPr>
            <a:solidFill>
              <a:srgbClr val="ff0000"/>
            </a:solidFill>
            <a:ln w="37800">
              <a:solidFill>
                <a:srgbClr val="ff0000"/>
              </a:solidFill>
              <a:round/>
            </a:ln>
          </c:spPr>
          <c:marker>
            <c:symbol val="square"/>
            <c:size val="3"/>
            <c:spPr>
              <a:solidFill>
                <a:srgbClr val="ff0000"/>
              </a:solidFill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rb!$F$34:$F$35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rb!$G$34:$G$35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solidFill>
              <a:srgbClr val="008000"/>
            </a:solidFill>
            <a:ln w="37800">
              <a:solidFill>
                <a:srgbClr val="008000"/>
              </a:solidFill>
              <a:round/>
            </a:ln>
          </c:spPr>
          <c:marker>
            <c:symbol val="square"/>
            <c:size val="3"/>
            <c:spPr>
              <a:solidFill>
                <a:srgbClr val="008000"/>
              </a:solidFill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rb!$G$65:$G$66</c:f>
              <c:numCache>
                <c:formatCode>General</c:formatCode>
                <c:ptCount val="2"/>
                <c:pt idx="0">
                  <c:v>90</c:v>
                </c:pt>
                <c:pt idx="1">
                  <c:v>94.0008100986337</c:v>
                </c:pt>
              </c:numCache>
            </c:numRef>
          </c:xVal>
          <c:yVal>
            <c:numRef>
              <c:f>rb!$H$65:$H$66</c:f>
              <c:numCache>
                <c:formatCode>General</c:formatCode>
                <c:ptCount val="2"/>
                <c:pt idx="0">
                  <c:v>-10</c:v>
                </c:pt>
                <c:pt idx="1">
                  <c:v>9.99983796321036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rb!$A$38</c:f>
              <c:strCache>
                <c:ptCount val="1"/>
                <c:pt idx="0">
                  <c:v>Ruderhebelkreis</c:v>
                </c:pt>
              </c:strCache>
            </c:strRef>
          </c:tx>
          <c:spPr>
            <a:solidFill>
              <a:srgbClr val="008000"/>
            </a:solidFill>
            <a:ln w="25200">
              <a:solidFill>
                <a:srgbClr val="008000"/>
              </a:solidFill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rb!$G$40:$G$60</c:f>
              <c:numCache>
                <c:formatCode>General</c:formatCode>
                <c:ptCount val="21"/>
                <c:pt idx="0">
                  <c:v>110.000023286458</c:v>
                </c:pt>
                <c:pt idx="1">
                  <c:v>110.3795056495</c:v>
                </c:pt>
                <c:pt idx="2">
                  <c:v>110.25720648581</c:v>
                </c:pt>
                <c:pt idx="3">
                  <c:v>109.636137029428</c:v>
                </c:pt>
                <c:pt idx="4">
                  <c:v>108.5315891714</c:v>
                </c:pt>
                <c:pt idx="5">
                  <c:v>106.970758944845</c:v>
                </c:pt>
                <c:pt idx="6">
                  <c:v>104.992076907771</c:v>
                </c:pt>
                <c:pt idx="7">
                  <c:v>102.644261910897</c:v>
                </c:pt>
                <c:pt idx="8">
                  <c:v>99.9851215484738</c:v>
                </c:pt>
                <c:pt idx="9">
                  <c:v>97.080128827247</c:v>
                </c:pt>
                <c:pt idx="10">
                  <c:v>94.0008100986337</c:v>
                </c:pt>
                <c:pt idx="11">
                  <c:v>90.8229839462398</c:v>
                </c:pt>
                <c:pt idx="12">
                  <c:v>87.6248943905955</c:v>
                </c:pt>
                <c:pt idx="13">
                  <c:v>84.4852843750996</c:v>
                </c:pt>
                <c:pt idx="14">
                  <c:v>81.4814569675503</c:v>
                </c:pt>
                <c:pt idx="15">
                  <c:v>78.6873720141047</c:v>
                </c:pt>
                <c:pt idx="16">
                  <c:v>76.1718251096054</c:v>
                </c:pt>
                <c:pt idx="17">
                  <c:v>73.9967537214285</c:v>
                </c:pt>
                <c:pt idx="18">
                  <c:v>72.2157121732497</c:v>
                </c:pt>
                <c:pt idx="19">
                  <c:v>70.8725530374812</c:v>
                </c:pt>
                <c:pt idx="20">
                  <c:v>70.00034740296</c:v>
                </c:pt>
              </c:numCache>
            </c:numRef>
          </c:xVal>
          <c:yVal>
            <c:numRef>
              <c:f>rb!$H$40:$H$60</c:f>
              <c:numCache>
                <c:formatCode>General</c:formatCode>
                <c:ptCount val="21"/>
                <c:pt idx="0">
                  <c:v>-13.9998835659495</c:v>
                </c:pt>
                <c:pt idx="1">
                  <c:v>-10.822039829944</c:v>
                </c:pt>
                <c:pt idx="2">
                  <c:v>-7.62395593659614</c:v>
                </c:pt>
                <c:pt idx="3">
                  <c:v>-4.48437468988854</c:v>
                </c:pt>
                <c:pt idx="4">
                  <c:v>-1.48059844927794</c:v>
                </c:pt>
                <c:pt idx="5">
                  <c:v>1.31341419890415</c:v>
                </c:pt>
                <c:pt idx="6">
                  <c:v>3.82886944010583</c:v>
                </c:pt>
                <c:pt idx="7">
                  <c:v>6.00383206387295</c:v>
                </c:pt>
                <c:pt idx="8">
                  <c:v>7.78475042451266</c:v>
                </c:pt>
                <c:pt idx="9">
                  <c:v>9.12777498272042</c:v>
                </c:pt>
                <c:pt idx="10">
                  <c:v>9.99983796321036</c:v>
                </c:pt>
                <c:pt idx="11">
                  <c:v>10.37946754516</c:v>
                </c:pt>
                <c:pt idx="12">
                  <c:v>10.2573165385787</c:v>
                </c:pt>
                <c:pt idx="13">
                  <c:v>9.63639252959872</c:v>
                </c:pt>
                <c:pt idx="14">
                  <c:v>8.53198382808228</c:v>
                </c:pt>
                <c:pt idx="15">
                  <c:v>6.97128304085283</c:v>
                </c:pt>
                <c:pt idx="16">
                  <c:v>4.99271753888074</c:v>
                </c:pt>
                <c:pt idx="17">
                  <c:v>2.6450033035736</c:v>
                </c:pt>
                <c:pt idx="18">
                  <c:v>-0.0140545517561375</c:v>
                </c:pt>
                <c:pt idx="19">
                  <c:v>-2.91898505184241</c:v>
                </c:pt>
                <c:pt idx="20">
                  <c:v>-5.99826337726856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rb!$A$72</c:f>
              <c:strCache>
                <c:ptCount val="1"/>
                <c:pt idx="0">
                  <c:v>Stange in Neutralposition</c:v>
                </c:pt>
              </c:strCache>
            </c:strRef>
          </c:tx>
          <c:spPr>
            <a:solidFill>
              <a:srgbClr val="0000ff"/>
            </a:solidFill>
            <a:ln w="37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rb!$A$74:$A$75</c:f>
              <c:numCache>
                <c:formatCode>General</c:formatCode>
                <c:ptCount val="2"/>
                <c:pt idx="0">
                  <c:v>6.42807325242423</c:v>
                </c:pt>
                <c:pt idx="1">
                  <c:v>94.0008100986337</c:v>
                </c:pt>
              </c:numCache>
            </c:numRef>
          </c:xVal>
          <c:yVal>
            <c:numRef>
              <c:f>rb!$B$74:$B$75</c:f>
              <c:numCache>
                <c:formatCode>General</c:formatCode>
                <c:ptCount val="2"/>
                <c:pt idx="0">
                  <c:v>-7.66027899370958</c:v>
                </c:pt>
                <c:pt idx="1">
                  <c:v>9.99983796321036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rb!$A$80</c:f>
              <c:strCache>
                <c:ptCount val="1"/>
                <c:pt idx="0">
                  <c:v>Stangenkreis1</c:v>
                </c:pt>
              </c:strCache>
            </c:strRef>
          </c:tx>
          <c:spPr>
            <a:solidFill>
              <a:srgbClr val="0000ff"/>
            </a:solidFill>
            <a:ln w="252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rb!$G$82:$G$102</c:f>
              <c:numCache>
                <c:formatCode>General</c:formatCode>
                <c:ptCount val="21"/>
                <c:pt idx="0">
                  <c:v>85.9291176614092</c:v>
                </c:pt>
                <c:pt idx="1">
                  <c:v>86.5366190623798</c:v>
                </c:pt>
                <c:pt idx="2">
                  <c:v>87.0080185489686</c:v>
                </c:pt>
                <c:pt idx="3">
                  <c:v>87.3425893002031</c:v>
                </c:pt>
                <c:pt idx="4">
                  <c:v>87.53981546266</c:v>
                </c:pt>
                <c:pt idx="5">
                  <c:v>87.5993929458275</c:v>
                </c:pt>
                <c:pt idx="6">
                  <c:v>87.5212298909625</c:v>
                </c:pt>
                <c:pt idx="7">
                  <c:v>87.3054468127225</c:v>
                </c:pt>
                <c:pt idx="8">
                  <c:v>86.9523764133508</c:v>
                </c:pt>
                <c:pt idx="9">
                  <c:v>86.4625630697049</c:v>
                </c:pt>
                <c:pt idx="10">
                  <c:v>85.8367619939158</c:v>
                </c:pt>
                <c:pt idx="11">
                  <c:v>85.0759380689744</c:v>
                </c:pt>
                <c:pt idx="12">
                  <c:v>84.1812643610398</c:v>
                </c:pt>
                <c:pt idx="13">
                  <c:v>83.1541203107628</c:v>
                </c:pt>
                <c:pt idx="14">
                  <c:v>81.9960896064138</c:v>
                </c:pt>
                <c:pt idx="15">
                  <c:v>80.7089577420946</c:v>
                </c:pt>
                <c:pt idx="16">
                  <c:v>79.2947092647979</c:v>
                </c:pt>
                <c:pt idx="17">
                  <c:v>77.7555247145604</c:v>
                </c:pt>
                <c:pt idx="18">
                  <c:v>76.0937772624262</c:v>
                </c:pt>
                <c:pt idx="19">
                  <c:v>74.3120290514052</c:v>
                </c:pt>
                <c:pt idx="20">
                  <c:v>72.4130272460669</c:v>
                </c:pt>
              </c:numCache>
            </c:numRef>
          </c:xVal>
          <c:yVal>
            <c:numRef>
              <c:f>rb!$H$82:$H$102</c:f>
              <c:numCache>
                <c:formatCode>General</c:formatCode>
                <c:ptCount val="21"/>
                <c:pt idx="0">
                  <c:v>-27.0439665112359</c:v>
                </c:pt>
                <c:pt idx="1">
                  <c:v>-23.5890960270031</c:v>
                </c:pt>
                <c:pt idx="2">
                  <c:v>-20.1130392755895</c:v>
                </c:pt>
                <c:pt idx="3">
                  <c:v>-16.6211557684514</c:v>
                </c:pt>
                <c:pt idx="4">
                  <c:v>-13.1188294193162</c:v>
                </c:pt>
                <c:pt idx="5">
                  <c:v>-9.61146024306686</c:v>
                </c:pt>
                <c:pt idx="6">
                  <c:v>-6.10445602980184</c:v>
                </c:pt>
                <c:pt idx="7">
                  <c:v>-2.60322400690624</c:v>
                </c:pt>
                <c:pt idx="8">
                  <c:v>0.886837498009099</c:v>
                </c:pt>
                <c:pt idx="9">
                  <c:v>4.36034738044657</c:v>
                </c:pt>
                <c:pt idx="10">
                  <c:v>7.8119500558056</c:v>
                </c:pt>
                <c:pt idx="11">
                  <c:v>11.2363237168188</c:v>
                </c:pt>
                <c:pt idx="12">
                  <c:v>14.6281885389093</c:v>
                </c:pt>
                <c:pt idx="13">
                  <c:v>17.9823148208172</c:v>
                </c:pt>
                <c:pt idx="14">
                  <c:v>21.2935310479442</c:v>
                </c:pt>
                <c:pt idx="15">
                  <c:v>24.5567318659844</c:v>
                </c:pt>
                <c:pt idx="16">
                  <c:v>27.7668859525461</c:v>
                </c:pt>
                <c:pt idx="17">
                  <c:v>30.9190437746283</c:v>
                </c:pt>
                <c:pt idx="18">
                  <c:v>34.0083452199926</c:v>
                </c:pt>
                <c:pt idx="19">
                  <c:v>37.0300270906613</c:v>
                </c:pt>
                <c:pt idx="20">
                  <c:v>39.9794304469906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rb!$A$105</c:f>
              <c:strCache>
                <c:ptCount val="1"/>
                <c:pt idx="0">
                  <c:v>Stangenkreis2</c:v>
                </c:pt>
              </c:strCache>
            </c:strRef>
          </c:tx>
          <c:spPr>
            <a:solidFill>
              <a:srgbClr val="0000ff"/>
            </a:solidFill>
            <a:ln w="252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rb!$G$107:$G$127</c:f>
              <c:numCache>
                <c:formatCode>General</c:formatCode>
                <c:ptCount val="21"/>
                <c:pt idx="0">
                  <c:v>97.6650925137029</c:v>
                </c:pt>
                <c:pt idx="1">
                  <c:v>98.2725939146734</c:v>
                </c:pt>
                <c:pt idx="2">
                  <c:v>98.7439934012622</c:v>
                </c:pt>
                <c:pt idx="3">
                  <c:v>99.0785641524967</c:v>
                </c:pt>
                <c:pt idx="4">
                  <c:v>99.2757903149536</c:v>
                </c:pt>
                <c:pt idx="5">
                  <c:v>99.3353677981211</c:v>
                </c:pt>
                <c:pt idx="6">
                  <c:v>99.2572047432562</c:v>
                </c:pt>
                <c:pt idx="7">
                  <c:v>99.0414216650161</c:v>
                </c:pt>
                <c:pt idx="8">
                  <c:v>98.6883512656445</c:v>
                </c:pt>
                <c:pt idx="9">
                  <c:v>98.1985379219985</c:v>
                </c:pt>
                <c:pt idx="10">
                  <c:v>97.5727368462094</c:v>
                </c:pt>
                <c:pt idx="11">
                  <c:v>96.811912921268</c:v>
                </c:pt>
                <c:pt idx="12">
                  <c:v>95.9172392133334</c:v>
                </c:pt>
                <c:pt idx="13">
                  <c:v>94.8900951630564</c:v>
                </c:pt>
                <c:pt idx="14">
                  <c:v>93.7320644587075</c:v>
                </c:pt>
                <c:pt idx="15">
                  <c:v>92.4449325943882</c:v>
                </c:pt>
                <c:pt idx="16">
                  <c:v>91.0306841170915</c:v>
                </c:pt>
                <c:pt idx="17">
                  <c:v>89.491499566854</c:v>
                </c:pt>
                <c:pt idx="18">
                  <c:v>87.8297521147198</c:v>
                </c:pt>
                <c:pt idx="19">
                  <c:v>86.0480039036988</c:v>
                </c:pt>
                <c:pt idx="20">
                  <c:v>84.1490020983605</c:v>
                </c:pt>
              </c:numCache>
            </c:numRef>
          </c:xVal>
          <c:yVal>
            <c:numRef>
              <c:f>rb!$H$107:$H$127</c:f>
              <c:numCache>
                <c:formatCode>General</c:formatCode>
                <c:ptCount val="21"/>
                <c:pt idx="0">
                  <c:v>-17.1957996101216</c:v>
                </c:pt>
                <c:pt idx="1">
                  <c:v>-13.7409291258887</c:v>
                </c:pt>
                <c:pt idx="2">
                  <c:v>-10.2648723744751</c:v>
                </c:pt>
                <c:pt idx="3">
                  <c:v>-6.77298886733706</c:v>
                </c:pt>
                <c:pt idx="4">
                  <c:v>-3.27066251820183</c:v>
                </c:pt>
                <c:pt idx="5">
                  <c:v>0.236706658047486</c:v>
                </c:pt>
                <c:pt idx="6">
                  <c:v>3.7437108713125</c:v>
                </c:pt>
                <c:pt idx="7">
                  <c:v>7.2449428942081</c:v>
                </c:pt>
                <c:pt idx="8">
                  <c:v>10.7350043991234</c:v>
                </c:pt>
                <c:pt idx="9">
                  <c:v>14.2085142815609</c:v>
                </c:pt>
                <c:pt idx="10">
                  <c:v>17.6601169569199</c:v>
                </c:pt>
                <c:pt idx="11">
                  <c:v>21.0844906179332</c:v>
                </c:pt>
                <c:pt idx="12">
                  <c:v>24.4763554400237</c:v>
                </c:pt>
                <c:pt idx="13">
                  <c:v>27.8304817219315</c:v>
                </c:pt>
                <c:pt idx="14">
                  <c:v>31.1416979490585</c:v>
                </c:pt>
                <c:pt idx="15">
                  <c:v>34.4048987670988</c:v>
                </c:pt>
                <c:pt idx="16">
                  <c:v>37.6150528536604</c:v>
                </c:pt>
                <c:pt idx="17">
                  <c:v>40.7672106757427</c:v>
                </c:pt>
                <c:pt idx="18">
                  <c:v>43.856512121107</c:v>
                </c:pt>
                <c:pt idx="19">
                  <c:v>46.8781939917757</c:v>
                </c:pt>
                <c:pt idx="20">
                  <c:v>49.8275973481049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rb!$A$133</c:f>
              <c:strCache>
                <c:ptCount val="1"/>
                <c:pt idx="0">
                  <c:v>Schnittpunkt1</c:v>
                </c:pt>
              </c:strCache>
            </c:strRef>
          </c:tx>
          <c:spPr>
            <a:solidFill>
              <a:srgbClr val="ff950e"/>
            </a:solidFill>
            <a:ln>
              <a:solidFill>
                <a:srgbClr val="ff950e"/>
              </a:solidFill>
            </a:ln>
          </c:spPr>
          <c:marker>
            <c:symbol val="diamond"/>
            <c:size val="8"/>
            <c:spPr>
              <a:solidFill>
                <a:srgbClr val="ff950e"/>
              </a:solidFill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rb!$C$135</c:f>
              <c:numCache>
                <c:formatCode>General</c:formatCode>
                <c:ptCount val="1"/>
                <c:pt idx="0">
                  <c:v>85.3964930887281</c:v>
                </c:pt>
              </c:numCache>
            </c:numRef>
          </c:xVal>
          <c:yVal>
            <c:numRef>
              <c:f>rb!$D$135</c:f>
              <c:numCache>
                <c:formatCode>General</c:formatCode>
                <c:ptCount val="1"/>
                <c:pt idx="0">
                  <c:v>9.8697691007689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rb!$A$136</c:f>
              <c:strCache>
                <c:ptCount val="1"/>
                <c:pt idx="0">
                  <c:v>Schnittpunkt2</c:v>
                </c:pt>
              </c:strCache>
            </c:strRef>
          </c:tx>
          <c:spPr>
            <a:solidFill>
              <a:srgbClr val="c5000b"/>
            </a:solidFill>
            <a:ln>
              <a:solidFill>
                <a:srgbClr val="c5000b"/>
              </a:solidFill>
            </a:ln>
          </c:spPr>
          <c:marker>
            <c:symbol val="triangle"/>
            <c:size val="8"/>
            <c:spPr>
              <a:solidFill>
                <a:srgbClr val="c5000b"/>
              </a:solidFill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rb!$C$137</c:f>
              <c:numCache>
                <c:formatCode>General</c:formatCode>
                <c:ptCount val="1"/>
                <c:pt idx="0">
                  <c:v>98.9465487622472</c:v>
                </c:pt>
              </c:numCache>
            </c:numRef>
          </c:xVal>
          <c:yVal>
            <c:numRef>
              <c:f>rb!$D$137</c:f>
              <c:numCache>
                <c:formatCode>General</c:formatCode>
                <c:ptCount val="1"/>
                <c:pt idx="0">
                  <c:v>8.32919161460023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rb!$B$140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rb!$C$142:$C$143</c:f>
              <c:numCache>
                <c:formatCode>General</c:formatCode>
                <c:ptCount val="2"/>
                <c:pt idx="0">
                  <c:v>90</c:v>
                </c:pt>
                <c:pt idx="1">
                  <c:v>120</c:v>
                </c:pt>
              </c:numCache>
            </c:numRef>
          </c:xVal>
          <c:yVal>
            <c:numRef>
              <c:f>rb!$D$142:$D$143</c:f>
              <c:numCache>
                <c:formatCode>General</c:formatCod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</c:ser>
        <c:ser>
          <c:idx val="12"/>
          <c:order val="12"/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rb!$C$145:$C$146</c:f>
              <c:numCache>
                <c:formatCode>General</c:formatCode>
                <c:ptCount val="2"/>
                <c:pt idx="0">
                  <c:v>90</c:v>
                </c:pt>
                <c:pt idx="1">
                  <c:v>117.330458154215</c:v>
                </c:pt>
              </c:numCache>
            </c:numRef>
          </c:xVal>
          <c:yVal>
            <c:numRef>
              <c:f>rb!$D$145:$D$146</c:f>
              <c:numCache>
                <c:formatCode>General</c:formatCode>
                <c:ptCount val="2"/>
                <c:pt idx="0">
                  <c:v>-10</c:v>
                </c:pt>
                <c:pt idx="1">
                  <c:v>2.37117848390752</c:v>
                </c:pt>
              </c:numCache>
            </c:numRef>
          </c:yVal>
          <c:smooth val="0"/>
        </c:ser>
        <c:ser>
          <c:idx val="13"/>
          <c:order val="13"/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rb!$C$148:$C$149</c:f>
              <c:numCache>
                <c:formatCode>General</c:formatCode>
                <c:ptCount val="2"/>
                <c:pt idx="0">
                  <c:v>90</c:v>
                </c:pt>
                <c:pt idx="1">
                  <c:v>119.017024938464</c:v>
                </c:pt>
              </c:numCache>
            </c:numRef>
          </c:xVal>
          <c:yVal>
            <c:numRef>
              <c:f>rb!$D$148:$D$149</c:f>
              <c:numCache>
                <c:formatCode>General</c:formatCode>
                <c:ptCount val="2"/>
                <c:pt idx="0">
                  <c:v>-10</c:v>
                </c:pt>
                <c:pt idx="1">
                  <c:v>-17.6165782160091</c:v>
                </c:pt>
              </c:numCache>
            </c:numRef>
          </c:yVal>
          <c:smooth val="0"/>
        </c:ser>
        <c:axId val="11728454"/>
        <c:axId val="12608214"/>
      </c:scatterChart>
      <c:valAx>
        <c:axId val="11728454"/>
        <c:scaling>
          <c:orientation val="minMax"/>
          <c:max val="130"/>
          <c:min val="-30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de-DE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2608214"/>
        <c:crosses val="autoZero"/>
        <c:crossBetween val="midCat"/>
        <c:majorUnit val="10"/>
      </c:valAx>
      <c:valAx>
        <c:axId val="12608214"/>
        <c:scaling>
          <c:orientation val="minMax"/>
          <c:max val="40"/>
          <c:min val="-4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out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de-DE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1728454"/>
        <c:crosses val="autoZero"/>
        <c:crossBetween val="midCat"/>
        <c:majorUnit val="10"/>
      </c:valAx>
      <c:spPr>
        <a:noFill/>
        <a:ln>
          <a:solidFill>
            <a:srgbClr val="b3b3b3"/>
          </a:solidFill>
        </a:ln>
      </c:spPr>
    </c:plotArea>
    <c:plotVisOnly val="0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45360</xdr:colOff>
      <xdr:row>34</xdr:row>
      <xdr:rowOff>19080</xdr:rowOff>
    </xdr:from>
    <xdr:to>
      <xdr:col>12</xdr:col>
      <xdr:colOff>677520</xdr:colOff>
      <xdr:row>57</xdr:row>
      <xdr:rowOff>50400</xdr:rowOff>
    </xdr:to>
    <xdr:graphicFrame>
      <xdr:nvGraphicFramePr>
        <xdr:cNvPr id="0" name=""/>
        <xdr:cNvGraphicFramePr/>
      </xdr:nvGraphicFramePr>
      <xdr:xfrm>
        <a:off x="45360" y="5634360"/>
        <a:ext cx="7296480" cy="376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blon.org/modell/" TargetMode="External"/><Relationship Id="rId2" Type="http://schemas.openxmlformats.org/officeDocument/2006/relationships/hyperlink" Target="https://www.rc-network.de/threads/welche-servos-zu-welchem-modell.741/post-818851" TargetMode="External"/><Relationship Id="rId3" Type="http://schemas.openxmlformats.org/officeDocument/2006/relationships/hyperlink" Target="https://www.rc-network.de/threads/kr&#228;fte-an-rudern-und-klappen.11779948/" TargetMode="External"/><Relationship Id="rId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107"/>
  <sheetViews>
    <sheetView showFormulas="false" showGridLines="fals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B2" activeCellId="0" sqref="B2"/>
    </sheetView>
  </sheetViews>
  <sheetFormatPr defaultRowHeight="12.8" zeroHeight="false" outlineLevelRow="0" outlineLevelCol="0"/>
  <cols>
    <col collapsed="false" customWidth="true" hidden="false" outlineLevel="0" max="1" min="1" style="1" width="2.55"/>
    <col collapsed="false" customWidth="true" hidden="false" outlineLevel="0" max="2" min="2" style="1" width="6.08"/>
    <col collapsed="false" customWidth="true" hidden="false" outlineLevel="0" max="3" min="3" style="1" width="8.48"/>
    <col collapsed="false" customWidth="false" hidden="false" outlineLevel="0" max="4" min="4" style="1" width="11.57"/>
    <col collapsed="false" customWidth="true" hidden="false" outlineLevel="0" max="5" min="5" style="1" width="6.8"/>
    <col collapsed="false" customWidth="true" hidden="false" outlineLevel="0" max="6" min="6" style="1" width="4.38"/>
    <col collapsed="false" customWidth="true" hidden="false" outlineLevel="0" max="7" min="7" style="1" width="7.52"/>
    <col collapsed="false" customWidth="true" hidden="false" outlineLevel="0" max="8" min="8" style="1" width="5.41"/>
    <col collapsed="false" customWidth="true" hidden="false" outlineLevel="0" max="9" min="9" style="1" width="20.76"/>
    <col collapsed="false" customWidth="true" hidden="false" outlineLevel="0" max="10" min="10" style="2" width="7.75"/>
    <col collapsed="false" customWidth="true" hidden="false" outlineLevel="0" max="11" min="11" style="2" width="6.43"/>
    <col collapsed="false" customWidth="true" hidden="false" outlineLevel="0" max="12" min="12" style="1" width="6.72"/>
    <col collapsed="false" customWidth="false" hidden="false" outlineLevel="0" max="257" min="13" style="1" width="11.57"/>
    <col collapsed="false" customWidth="false" hidden="false" outlineLevel="0" max="1023" min="258" style="1" width="11.52"/>
    <col collapsed="false" customWidth="false" hidden="false" outlineLevel="0" max="1025" min="1024" style="0" width="11.52"/>
  </cols>
  <sheetData>
    <row r="1" customFormat="false" ht="19.7" hidden="false" customHeight="false" outlineLevel="0" collapsed="false">
      <c r="A1" s="3"/>
      <c r="B1" s="4" t="s">
        <v>0</v>
      </c>
      <c r="C1" s="5"/>
      <c r="D1" s="3"/>
      <c r="E1" s="3"/>
      <c r="F1" s="3"/>
      <c r="G1" s="3"/>
      <c r="H1" s="3"/>
      <c r="I1" s="3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</row>
    <row r="2" customFormat="false" ht="12.8" hidden="false" customHeight="false" outlineLevel="0" collapsed="false">
      <c r="A2" s="3"/>
      <c r="B2" s="7"/>
      <c r="C2" s="5"/>
      <c r="D2" s="3"/>
      <c r="E2" s="3"/>
      <c r="F2" s="3"/>
      <c r="G2" s="3"/>
      <c r="H2" s="3"/>
      <c r="I2" s="3"/>
      <c r="J2" s="6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customFormat="false" ht="12.8" hidden="false" customHeight="false" outlineLevel="0" collapsed="false">
      <c r="A3" s="3"/>
      <c r="B3" s="7" t="s">
        <v>1</v>
      </c>
      <c r="C3" s="5"/>
      <c r="D3" s="3"/>
      <c r="E3" s="3"/>
      <c r="F3" s="3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</row>
    <row r="4" customFormat="false" ht="12.85" hidden="false" customHeight="false" outlineLevel="0" collapsed="false">
      <c r="A4" s="3"/>
      <c r="B4" s="8" t="s">
        <v>2</v>
      </c>
      <c r="C4" s="3"/>
      <c r="D4" s="3"/>
      <c r="E4" s="3"/>
      <c r="F4" s="3"/>
      <c r="G4" s="3"/>
      <c r="H4" s="3"/>
      <c r="I4" s="3"/>
      <c r="J4" s="6"/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</row>
    <row r="5" customFormat="false" ht="12.8" hidden="false" customHeight="false" outlineLevel="0" collapsed="false">
      <c r="A5" s="3"/>
      <c r="B5" s="7" t="s">
        <v>3</v>
      </c>
      <c r="C5" s="5"/>
      <c r="D5" s="3"/>
      <c r="E5" s="3"/>
      <c r="F5" s="3"/>
      <c r="G5" s="3"/>
      <c r="H5" s="3"/>
      <c r="I5" s="3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</row>
    <row r="6" customFormat="false" ht="12.8" hidden="false" customHeight="false" outlineLevel="0" collapsed="false">
      <c r="A6" s="3"/>
      <c r="B6" s="7"/>
      <c r="C6" s="5"/>
      <c r="D6" s="3"/>
      <c r="E6" s="3"/>
      <c r="F6" s="3"/>
      <c r="G6" s="3"/>
      <c r="H6" s="3"/>
      <c r="I6" s="3"/>
      <c r="J6" s="6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</row>
    <row r="7" customFormat="false" ht="12.8" hidden="false" customHeight="false" outlineLevel="0" collapsed="false">
      <c r="A7" s="3"/>
      <c r="B7" s="9" t="s">
        <v>4</v>
      </c>
      <c r="C7" s="5"/>
      <c r="D7" s="3"/>
      <c r="E7" s="0"/>
      <c r="F7" s="3"/>
      <c r="G7" s="3"/>
      <c r="H7" s="3"/>
      <c r="I7" s="3"/>
      <c r="J7" s="6"/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</row>
    <row r="8" customFormat="false" ht="12.8" hidden="false" customHeight="false" outlineLevel="0" collapsed="false">
      <c r="A8" s="3"/>
      <c r="B8" s="7" t="s">
        <v>5</v>
      </c>
      <c r="C8" s="5"/>
      <c r="D8" s="3"/>
      <c r="E8" s="3"/>
      <c r="F8" s="3"/>
      <c r="G8" s="3"/>
      <c r="H8" s="3"/>
      <c r="I8" s="3"/>
      <c r="J8" s="6"/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</row>
    <row r="9" customFormat="false" ht="12.8" hidden="false" customHeight="false" outlineLevel="0" collapsed="false">
      <c r="A9" s="3"/>
      <c r="B9" s="7" t="s">
        <v>6</v>
      </c>
      <c r="C9" s="5"/>
      <c r="D9" s="3"/>
      <c r="E9" s="3"/>
      <c r="F9" s="3"/>
      <c r="G9" s="3"/>
      <c r="H9" s="3"/>
      <c r="I9" s="3"/>
      <c r="J9" s="6"/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</row>
    <row r="10" customFormat="false" ht="12.8" hidden="false" customHeight="false" outlineLevel="0" collapsed="false">
      <c r="A10" s="3"/>
      <c r="B10" s="7" t="s">
        <v>7</v>
      </c>
      <c r="C10" s="5"/>
      <c r="D10" s="3"/>
      <c r="E10" s="3"/>
      <c r="F10" s="3"/>
      <c r="G10" s="3"/>
      <c r="H10" s="3"/>
      <c r="I10" s="3"/>
      <c r="J10" s="6"/>
      <c r="K10" s="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</row>
    <row r="11" customFormat="false" ht="12.8" hidden="false" customHeight="false" outlineLevel="0" collapsed="false">
      <c r="A11" s="3"/>
      <c r="B11" s="7"/>
      <c r="C11" s="5"/>
      <c r="D11" s="3"/>
      <c r="E11" s="3"/>
      <c r="F11" s="3"/>
      <c r="G11" s="3"/>
      <c r="H11" s="3"/>
      <c r="I11" s="3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</row>
    <row r="12" customFormat="false" ht="12.8" hidden="false" customHeight="false" outlineLevel="0" collapsed="false">
      <c r="A12" s="3"/>
      <c r="B12" s="10" t="s">
        <v>8</v>
      </c>
      <c r="C12" s="11"/>
      <c r="D12" s="3"/>
      <c r="E12" s="3"/>
      <c r="F12" s="3"/>
      <c r="G12" s="3"/>
      <c r="H12" s="3"/>
      <c r="I12" s="3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</row>
    <row r="13" customFormat="false" ht="12.8" hidden="false" customHeight="false" outlineLevel="0" collapsed="false">
      <c r="A13" s="3"/>
      <c r="B13" s="7"/>
      <c r="C13" s="5"/>
      <c r="D13" s="7" t="s">
        <v>9</v>
      </c>
      <c r="E13" s="3"/>
      <c r="F13" s="3"/>
      <c r="G13" s="3"/>
      <c r="H13" s="3"/>
      <c r="I13" s="3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</row>
    <row r="14" customFormat="false" ht="12.8" hidden="false" customHeight="false" outlineLevel="0" collapsed="false">
      <c r="A14" s="3"/>
      <c r="B14" s="12" t="n">
        <v>10</v>
      </c>
      <c r="C14" s="5" t="s">
        <v>10</v>
      </c>
      <c r="D14" s="3" t="s">
        <v>11</v>
      </c>
      <c r="E14" s="3"/>
      <c r="F14" s="3"/>
      <c r="G14" s="3"/>
      <c r="H14" s="3"/>
      <c r="I14" s="3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</row>
    <row r="15" customFormat="false" ht="12.8" hidden="false" customHeight="false" outlineLevel="0" collapsed="false">
      <c r="A15" s="3"/>
      <c r="B15" s="13" t="n">
        <v>140</v>
      </c>
      <c r="C15" s="5" t="s">
        <v>12</v>
      </c>
      <c r="D15" s="3" t="s">
        <v>13</v>
      </c>
      <c r="E15" s="3"/>
      <c r="F15" s="3"/>
      <c r="G15" s="3"/>
      <c r="H15" s="3"/>
      <c r="I15" s="3"/>
      <c r="J15" s="6"/>
      <c r="K15" s="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</row>
    <row r="16" customFormat="false" ht="12.8" hidden="false" customHeight="false" outlineLevel="0" collapsed="false">
      <c r="A16" s="3"/>
      <c r="B16" s="13" t="n">
        <v>50</v>
      </c>
      <c r="C16" s="5" t="s">
        <v>12</v>
      </c>
      <c r="D16" s="3" t="s">
        <v>14</v>
      </c>
      <c r="E16" s="3"/>
      <c r="F16" s="3"/>
      <c r="G16" s="3"/>
      <c r="H16" s="3"/>
      <c r="I16" s="0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</row>
    <row r="17" customFormat="false" ht="12.8" hidden="false" customHeight="false" outlineLevel="0" collapsed="false">
      <c r="A17" s="3"/>
      <c r="B17" s="13" t="n">
        <v>0</v>
      </c>
      <c r="C17" s="5" t="s">
        <v>12</v>
      </c>
      <c r="D17" s="3" t="s">
        <v>15</v>
      </c>
      <c r="E17" s="3"/>
      <c r="F17" s="3"/>
      <c r="G17" s="3"/>
      <c r="H17" s="3"/>
      <c r="I17" s="3"/>
      <c r="J17" s="6"/>
      <c r="K17" s="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</row>
    <row r="18" customFormat="false" ht="12.8" hidden="false" customHeight="false" outlineLevel="0" collapsed="false">
      <c r="A18" s="3"/>
      <c r="B18" s="7"/>
      <c r="C18" s="5"/>
      <c r="D18" s="3"/>
      <c r="E18" s="3"/>
      <c r="F18" s="3"/>
      <c r="G18" s="3"/>
      <c r="H18" s="3"/>
      <c r="I18" s="3"/>
      <c r="J18" s="6"/>
      <c r="K18" s="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</row>
    <row r="19" customFormat="false" ht="12.8" hidden="false" customHeight="false" outlineLevel="0" collapsed="false">
      <c r="A19" s="3"/>
      <c r="B19" s="10" t="s">
        <v>16</v>
      </c>
      <c r="C19" s="5"/>
      <c r="D19" s="3"/>
      <c r="E19" s="3"/>
      <c r="F19" s="3"/>
      <c r="G19" s="3"/>
      <c r="H19" s="3"/>
      <c r="I19" s="3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</row>
    <row r="20" customFormat="false" ht="12.8" hidden="false" customHeight="false" outlineLevel="0" collapsed="false">
      <c r="A20" s="3"/>
      <c r="B20" s="14" t="n">
        <v>90</v>
      </c>
      <c r="C20" s="5" t="s">
        <v>10</v>
      </c>
      <c r="D20" s="3" t="s">
        <v>17</v>
      </c>
      <c r="E20" s="3"/>
      <c r="F20" s="3"/>
      <c r="G20" s="3"/>
      <c r="H20" s="3"/>
      <c r="I20" s="3"/>
      <c r="J20" s="6"/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</row>
    <row r="21" customFormat="false" ht="12.8" hidden="false" customHeight="false" outlineLevel="0" collapsed="false">
      <c r="A21" s="3"/>
      <c r="B21" s="14" t="n">
        <v>-10</v>
      </c>
      <c r="C21" s="5" t="s">
        <v>10</v>
      </c>
      <c r="D21" s="3" t="s">
        <v>18</v>
      </c>
      <c r="E21" s="3"/>
      <c r="F21" s="3"/>
      <c r="G21" s="3"/>
      <c r="H21" s="3"/>
      <c r="I21" s="3"/>
      <c r="J21" s="6"/>
      <c r="K21" s="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</row>
    <row r="22" customFormat="false" ht="12.8" hidden="false" customHeight="false" outlineLevel="0" collapsed="false">
      <c r="A22" s="3"/>
      <c r="B22" s="15" t="n">
        <v>4</v>
      </c>
      <c r="C22" s="5" t="s">
        <v>10</v>
      </c>
      <c r="D22" s="3" t="s">
        <v>19</v>
      </c>
      <c r="E22" s="3"/>
      <c r="F22" s="3"/>
      <c r="G22" s="3"/>
      <c r="H22" s="3"/>
      <c r="I22" s="3"/>
      <c r="J22" s="6"/>
      <c r="K22" s="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</row>
    <row r="23" customFormat="false" ht="12.8" hidden="false" customHeight="false" outlineLevel="0" collapsed="false">
      <c r="A23" s="3"/>
      <c r="B23" s="15" t="n">
        <v>20</v>
      </c>
      <c r="C23" s="5" t="s">
        <v>10</v>
      </c>
      <c r="D23" s="3" t="s">
        <v>20</v>
      </c>
      <c r="E23" s="3"/>
      <c r="F23" s="3"/>
      <c r="G23" s="3"/>
      <c r="H23" s="3"/>
      <c r="I23" s="3"/>
      <c r="J23" s="6"/>
      <c r="K23" s="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</row>
    <row r="24" customFormat="false" ht="12.8" hidden="false" customHeight="false" outlineLevel="0" collapsed="false">
      <c r="A24" s="3"/>
      <c r="B24" s="16" t="n">
        <f aca="false">SQRT(B22^2+B23^2)</f>
        <v>20.3960780543711</v>
      </c>
      <c r="C24" s="5" t="s">
        <v>10</v>
      </c>
      <c r="D24" s="3" t="s">
        <v>21</v>
      </c>
      <c r="E24" s="3"/>
      <c r="F24" s="3"/>
      <c r="G24" s="3"/>
      <c r="H24" s="3"/>
      <c r="I24" s="3"/>
      <c r="J24" s="6"/>
      <c r="K24" s="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</row>
    <row r="25" customFormat="false" ht="12.8" hidden="false" customHeight="false" outlineLevel="0" collapsed="false">
      <c r="A25" s="3"/>
      <c r="B25" s="17" t="n">
        <f aca="false">ATAN(B22/B23)*180/PI()+(B23&lt;0)*180</f>
        <v>11.3099324740202</v>
      </c>
      <c r="C25" s="5" t="s">
        <v>12</v>
      </c>
      <c r="D25" s="3" t="s">
        <v>22</v>
      </c>
      <c r="E25" s="3"/>
      <c r="F25" s="3"/>
      <c r="G25" s="3"/>
      <c r="H25" s="3"/>
      <c r="I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</row>
    <row r="26" customFormat="false" ht="12.8" hidden="false" customHeight="false" outlineLevel="0" collapsed="false">
      <c r="A26" s="3"/>
      <c r="B26" s="18"/>
      <c r="C26" s="5"/>
      <c r="D26" s="3"/>
      <c r="E26" s="3"/>
      <c r="F26" s="3"/>
      <c r="G26" s="3"/>
      <c r="H26" s="3"/>
      <c r="I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</row>
    <row r="27" customFormat="false" ht="12.8" hidden="false" customHeight="false" outlineLevel="0" collapsed="false">
      <c r="A27" s="3"/>
      <c r="B27" s="7" t="s">
        <v>23</v>
      </c>
      <c r="C27" s="5"/>
      <c r="D27" s="3"/>
      <c r="E27" s="3"/>
      <c r="F27" s="3"/>
      <c r="G27" s="3"/>
      <c r="H27" s="3"/>
      <c r="I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</row>
    <row r="28" customFormat="false" ht="12.8" hidden="false" customHeight="false" outlineLevel="0" collapsed="false">
      <c r="A28" s="3"/>
      <c r="B28" s="14" t="n">
        <v>30</v>
      </c>
      <c r="C28" s="5" t="s">
        <v>10</v>
      </c>
      <c r="D28" s="3" t="s">
        <v>24</v>
      </c>
      <c r="E28" s="3"/>
      <c r="F28" s="3"/>
      <c r="G28" s="3"/>
      <c r="H28" s="3"/>
      <c r="I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</row>
    <row r="29" customFormat="false" ht="12.8" hidden="false" customHeight="false" outlineLevel="0" collapsed="false">
      <c r="A29" s="3"/>
      <c r="B29" s="14" t="n">
        <v>400</v>
      </c>
      <c r="C29" s="5" t="s">
        <v>10</v>
      </c>
      <c r="D29" s="3" t="s">
        <v>25</v>
      </c>
      <c r="E29" s="3"/>
      <c r="F29" s="3"/>
      <c r="G29" s="3"/>
      <c r="H29" s="3"/>
      <c r="I29" s="3"/>
      <c r="J29" s="6"/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</row>
    <row r="30" customFormat="false" ht="12.8" hidden="false" customHeight="false" outlineLevel="0" collapsed="false">
      <c r="A30" s="3"/>
      <c r="B30" s="14" t="n">
        <v>120</v>
      </c>
      <c r="C30" s="5" t="s">
        <v>10</v>
      </c>
      <c r="D30" s="3" t="s">
        <v>26</v>
      </c>
      <c r="E30" s="3"/>
      <c r="F30" s="3"/>
      <c r="G30" s="3"/>
      <c r="H30" s="3"/>
      <c r="I30" s="3"/>
      <c r="J30" s="6"/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</row>
    <row r="31" customFormat="false" ht="12.8" hidden="false" customHeight="false" outlineLevel="0" collapsed="false">
      <c r="A31" s="3"/>
      <c r="B31" s="14" t="n">
        <v>100</v>
      </c>
      <c r="C31" s="5" t="s">
        <v>27</v>
      </c>
      <c r="D31" s="3" t="s">
        <v>28</v>
      </c>
      <c r="E31" s="3"/>
      <c r="F31" s="3"/>
      <c r="G31" s="3"/>
      <c r="H31" s="3"/>
      <c r="I31" s="3"/>
      <c r="J31" s="6"/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</row>
    <row r="32" customFormat="false" ht="12.8" hidden="false" customHeight="false" outlineLevel="0" collapsed="false">
      <c r="A32" s="3"/>
      <c r="B32" s="14" t="n">
        <v>6</v>
      </c>
      <c r="C32" s="5" t="s">
        <v>29</v>
      </c>
      <c r="D32" s="3" t="s">
        <v>30</v>
      </c>
      <c r="E32" s="3"/>
      <c r="F32" s="3"/>
      <c r="G32" s="3"/>
      <c r="H32" s="3"/>
      <c r="I32" s="3"/>
      <c r="J32" s="6"/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</row>
    <row r="33" customFormat="false" ht="12.8" hidden="false" customHeight="false" outlineLevel="0" collapsed="false">
      <c r="A33" s="3"/>
      <c r="B33" s="14" t="n">
        <v>20</v>
      </c>
      <c r="C33" s="5" t="s">
        <v>31</v>
      </c>
      <c r="D33" s="3" t="s">
        <v>32</v>
      </c>
      <c r="E33" s="3"/>
      <c r="F33" s="3"/>
      <c r="G33" s="3"/>
      <c r="H33" s="3"/>
      <c r="I33" s="3"/>
      <c r="J33" s="6"/>
      <c r="K33" s="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</row>
    <row r="34" customFormat="false" ht="12.8" hidden="false" customHeight="false" outlineLevel="0" collapsed="false">
      <c r="A34" s="3"/>
      <c r="B34" s="7"/>
      <c r="C34" s="5"/>
      <c r="D34" s="3"/>
      <c r="E34" s="3"/>
      <c r="F34" s="3"/>
      <c r="G34" s="3"/>
      <c r="H34" s="3"/>
      <c r="I34" s="3"/>
      <c r="J34" s="6"/>
      <c r="K34" s="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</row>
    <row r="35" customFormat="false" ht="12.8" hidden="false" customHeight="false" outlineLevel="0" collapsed="false">
      <c r="A35" s="3"/>
      <c r="B35" s="7"/>
      <c r="C35" s="5"/>
      <c r="D35" s="3"/>
      <c r="E35" s="3"/>
      <c r="F35" s="3"/>
      <c r="G35" s="3"/>
      <c r="H35" s="3"/>
      <c r="I35" s="3"/>
      <c r="J35" s="6"/>
      <c r="K35" s="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</row>
    <row r="36" customFormat="false" ht="12.8" hidden="false" customHeight="false" outlineLevel="0" collapsed="false">
      <c r="A36" s="3"/>
      <c r="B36" s="7"/>
      <c r="C36" s="5"/>
      <c r="D36" s="3"/>
      <c r="E36" s="3"/>
      <c r="F36" s="3"/>
      <c r="G36" s="3"/>
      <c r="H36" s="3"/>
      <c r="I36" s="3"/>
      <c r="J36" s="6"/>
      <c r="K36" s="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</row>
    <row r="37" customFormat="false" ht="12.8" hidden="false" customHeight="false" outlineLevel="0" collapsed="false">
      <c r="A37" s="3"/>
      <c r="B37" s="7"/>
      <c r="C37" s="5"/>
      <c r="D37" s="3"/>
      <c r="E37" s="3"/>
      <c r="F37" s="3"/>
      <c r="G37" s="3"/>
      <c r="H37" s="3"/>
      <c r="I37" s="3"/>
      <c r="J37" s="6"/>
      <c r="K37" s="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</row>
    <row r="38" customFormat="false" ht="12.8" hidden="false" customHeight="false" outlineLevel="0" collapsed="false">
      <c r="A38" s="3"/>
      <c r="B38" s="7"/>
      <c r="C38" s="5"/>
      <c r="D38" s="3"/>
      <c r="E38" s="3"/>
      <c r="F38" s="3"/>
      <c r="G38" s="3"/>
      <c r="H38" s="3"/>
      <c r="I38" s="3"/>
      <c r="J38" s="6"/>
      <c r="K38" s="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</row>
    <row r="39" customFormat="false" ht="12.8" hidden="false" customHeight="false" outlineLevel="0" collapsed="false">
      <c r="A39" s="3"/>
      <c r="B39" s="7"/>
      <c r="C39" s="5"/>
      <c r="D39" s="3"/>
      <c r="E39" s="3"/>
      <c r="F39" s="3"/>
      <c r="G39" s="3"/>
      <c r="H39" s="3"/>
      <c r="I39" s="3"/>
      <c r="J39" s="6"/>
      <c r="K39" s="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</row>
    <row r="40" customFormat="false" ht="12.8" hidden="false" customHeight="false" outlineLevel="0" collapsed="false">
      <c r="A40" s="3"/>
      <c r="B40" s="7"/>
      <c r="C40" s="5"/>
      <c r="D40" s="3"/>
      <c r="E40" s="3"/>
      <c r="F40" s="3"/>
      <c r="G40" s="3"/>
      <c r="H40" s="3"/>
      <c r="I40" s="3"/>
      <c r="J40" s="6"/>
      <c r="K40" s="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</row>
    <row r="41" customFormat="false" ht="12.8" hidden="false" customHeight="false" outlineLevel="0" collapsed="false">
      <c r="A41" s="3"/>
      <c r="B41" s="7"/>
      <c r="C41" s="5"/>
      <c r="D41" s="3"/>
      <c r="E41" s="3"/>
      <c r="F41" s="3"/>
      <c r="G41" s="3"/>
      <c r="H41" s="3"/>
      <c r="I41" s="3"/>
      <c r="J41" s="6"/>
      <c r="K41" s="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</row>
    <row r="42" customFormat="false" ht="12.8" hidden="false" customHeight="false" outlineLevel="0" collapsed="false">
      <c r="A42" s="3"/>
      <c r="B42" s="7"/>
      <c r="C42" s="5"/>
      <c r="D42" s="3"/>
      <c r="E42" s="3"/>
      <c r="F42" s="3"/>
      <c r="G42" s="3"/>
      <c r="H42" s="3"/>
      <c r="I42" s="3"/>
      <c r="J42" s="6"/>
      <c r="K42" s="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</row>
    <row r="43" customFormat="false" ht="12.8" hidden="false" customHeight="false" outlineLevel="0" collapsed="false">
      <c r="A43" s="3"/>
      <c r="B43" s="7"/>
      <c r="C43" s="5"/>
      <c r="D43" s="3"/>
      <c r="E43" s="3"/>
      <c r="F43" s="3"/>
      <c r="G43" s="3"/>
      <c r="H43" s="3"/>
      <c r="I43" s="3"/>
      <c r="J43" s="6"/>
      <c r="K43" s="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</row>
    <row r="44" customFormat="false" ht="12.8" hidden="false" customHeight="false" outlineLevel="0" collapsed="false">
      <c r="A44" s="3"/>
      <c r="B44" s="7"/>
      <c r="C44" s="5"/>
      <c r="D44" s="3"/>
      <c r="E44" s="3"/>
      <c r="F44" s="3"/>
      <c r="G44" s="3"/>
      <c r="H44" s="3"/>
      <c r="I44" s="3"/>
      <c r="J44" s="6"/>
      <c r="K44" s="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</row>
    <row r="45" customFormat="false" ht="12.8" hidden="false" customHeight="false" outlineLevel="0" collapsed="false">
      <c r="A45" s="3"/>
      <c r="B45" s="7"/>
      <c r="C45" s="5"/>
      <c r="D45" s="3"/>
      <c r="E45" s="3"/>
      <c r="F45" s="3"/>
      <c r="G45" s="3"/>
      <c r="H45" s="3"/>
      <c r="I45" s="3"/>
      <c r="J45" s="6"/>
      <c r="K45" s="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</row>
    <row r="46" customFormat="false" ht="12.8" hidden="false" customHeight="false" outlineLevel="0" collapsed="false">
      <c r="A46" s="3"/>
      <c r="B46" s="7"/>
      <c r="C46" s="5"/>
      <c r="D46" s="3"/>
      <c r="E46" s="3"/>
      <c r="F46" s="3"/>
      <c r="G46" s="3"/>
      <c r="H46" s="3"/>
      <c r="I46" s="3"/>
      <c r="J46" s="6"/>
      <c r="K46" s="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</row>
    <row r="47" customFormat="false" ht="12.8" hidden="false" customHeight="false" outlineLevel="0" collapsed="false">
      <c r="A47" s="3"/>
      <c r="B47" s="7"/>
      <c r="C47" s="5"/>
      <c r="D47" s="3"/>
      <c r="E47" s="3"/>
      <c r="F47" s="3"/>
      <c r="G47" s="3"/>
      <c r="H47" s="3"/>
      <c r="I47" s="3"/>
      <c r="J47" s="6"/>
      <c r="K47" s="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</row>
    <row r="48" customFormat="false" ht="12.8" hidden="false" customHeight="false" outlineLevel="0" collapsed="false">
      <c r="A48" s="3"/>
      <c r="B48" s="7"/>
      <c r="C48" s="5"/>
      <c r="D48" s="3"/>
      <c r="E48" s="3"/>
      <c r="F48" s="3"/>
      <c r="G48" s="3"/>
      <c r="H48" s="3"/>
      <c r="I48" s="3"/>
      <c r="J48" s="6"/>
      <c r="K48" s="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</row>
    <row r="49" customFormat="false" ht="12.8" hidden="false" customHeight="false" outlineLevel="0" collapsed="false">
      <c r="A49" s="3"/>
      <c r="B49" s="7"/>
      <c r="C49" s="5"/>
      <c r="D49" s="3"/>
      <c r="E49" s="3"/>
      <c r="F49" s="3"/>
      <c r="G49" s="3"/>
      <c r="H49" s="3"/>
      <c r="I49" s="3"/>
      <c r="J49" s="6"/>
      <c r="K49" s="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</row>
    <row r="50" customFormat="false" ht="12.8" hidden="false" customHeight="false" outlineLevel="0" collapsed="false">
      <c r="A50" s="3"/>
      <c r="B50" s="7"/>
      <c r="C50" s="5"/>
      <c r="D50" s="3"/>
      <c r="E50" s="3"/>
      <c r="F50" s="3"/>
      <c r="G50" s="3"/>
      <c r="H50" s="3"/>
      <c r="I50" s="3"/>
      <c r="J50" s="6"/>
      <c r="K50" s="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</row>
    <row r="51" customFormat="false" ht="12.8" hidden="false" customHeight="false" outlineLevel="0" collapsed="false">
      <c r="A51" s="3"/>
      <c r="B51" s="7"/>
      <c r="C51" s="5"/>
      <c r="D51" s="3"/>
      <c r="E51" s="3"/>
      <c r="F51" s="3"/>
      <c r="G51" s="3"/>
      <c r="H51" s="3"/>
      <c r="I51" s="3"/>
      <c r="J51" s="6"/>
      <c r="K51" s="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</row>
    <row r="52" customFormat="false" ht="12.8" hidden="false" customHeight="false" outlineLevel="0" collapsed="false">
      <c r="A52" s="3"/>
      <c r="B52" s="7"/>
      <c r="C52" s="5"/>
      <c r="D52" s="3"/>
      <c r="E52" s="3"/>
      <c r="F52" s="3"/>
      <c r="G52" s="3"/>
      <c r="H52" s="3"/>
      <c r="I52" s="3"/>
      <c r="J52" s="6"/>
      <c r="K52" s="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</row>
    <row r="53" customFormat="false" ht="12.8" hidden="false" customHeight="false" outlineLevel="0" collapsed="false">
      <c r="A53" s="3"/>
      <c r="B53" s="7"/>
      <c r="C53" s="5"/>
      <c r="D53" s="3"/>
      <c r="E53" s="3"/>
      <c r="F53" s="3"/>
      <c r="G53" s="3"/>
      <c r="H53" s="3"/>
      <c r="I53" s="3"/>
      <c r="J53" s="6"/>
      <c r="K53" s="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</row>
    <row r="54" customFormat="false" ht="12.8" hidden="false" customHeight="false" outlineLevel="0" collapsed="false">
      <c r="A54" s="3"/>
      <c r="B54" s="7"/>
      <c r="C54" s="5"/>
      <c r="D54" s="3"/>
      <c r="E54" s="3"/>
      <c r="F54" s="3"/>
      <c r="G54" s="3"/>
      <c r="H54" s="3"/>
      <c r="I54" s="3"/>
      <c r="J54" s="6"/>
      <c r="K54" s="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</row>
    <row r="55" customFormat="false" ht="12.8" hidden="false" customHeight="false" outlineLevel="0" collapsed="false">
      <c r="A55" s="3"/>
      <c r="B55" s="7"/>
      <c r="C55" s="5"/>
      <c r="D55" s="3"/>
      <c r="E55" s="3"/>
      <c r="F55" s="3"/>
      <c r="G55" s="3"/>
      <c r="H55" s="3"/>
      <c r="I55" s="3"/>
      <c r="J55" s="6"/>
      <c r="K55" s="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</row>
    <row r="56" customFormat="false" ht="12.8" hidden="false" customHeight="false" outlineLevel="0" collapsed="false">
      <c r="A56" s="3"/>
      <c r="B56" s="7"/>
      <c r="C56" s="5"/>
      <c r="D56" s="3"/>
      <c r="E56" s="3"/>
      <c r="F56" s="3"/>
      <c r="G56" s="3"/>
      <c r="H56" s="3"/>
      <c r="I56" s="3"/>
      <c r="J56" s="6"/>
      <c r="K56" s="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</row>
    <row r="57" customFormat="false" ht="12.8" hidden="false" customHeight="false" outlineLevel="0" collapsed="false">
      <c r="A57" s="3"/>
      <c r="B57" s="7"/>
      <c r="C57" s="5"/>
      <c r="D57" s="3"/>
      <c r="E57" s="3"/>
      <c r="F57" s="3"/>
      <c r="G57" s="3"/>
      <c r="H57" s="3"/>
      <c r="I57" s="3"/>
      <c r="J57" s="6"/>
      <c r="K57" s="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</row>
    <row r="58" customFormat="false" ht="12.8" hidden="false" customHeight="false" outlineLevel="0" collapsed="false">
      <c r="A58" s="3"/>
      <c r="B58" s="7"/>
      <c r="C58" s="5"/>
      <c r="D58" s="3"/>
      <c r="E58" s="3"/>
      <c r="F58" s="3"/>
      <c r="G58" s="3"/>
      <c r="H58" s="3"/>
      <c r="I58" s="3"/>
      <c r="J58" s="6"/>
      <c r="K58" s="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</row>
    <row r="59" customFormat="false" ht="12.8" hidden="false" customHeight="false" outlineLevel="0" collapsed="false">
      <c r="A59" s="3"/>
      <c r="B59" s="7"/>
      <c r="C59" s="5"/>
      <c r="D59" s="3"/>
      <c r="E59" s="3"/>
      <c r="F59" s="3"/>
      <c r="G59" s="3"/>
      <c r="H59" s="3"/>
      <c r="I59" s="3"/>
      <c r="J59" s="6"/>
      <c r="K59" s="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</row>
    <row r="60" customFormat="false" ht="12.8" hidden="false" customHeight="false" outlineLevel="0" collapsed="false">
      <c r="A60" s="3"/>
      <c r="B60" s="19" t="s">
        <v>33</v>
      </c>
      <c r="C60" s="20"/>
      <c r="D60" s="21"/>
      <c r="E60" s="22"/>
      <c r="F60" s="0"/>
      <c r="G60" s="23" t="s">
        <v>34</v>
      </c>
      <c r="H60" s="21"/>
      <c r="I60" s="21"/>
      <c r="J60" s="24"/>
      <c r="K60" s="24"/>
      <c r="L60" s="22"/>
      <c r="M60" s="0"/>
      <c r="N60" s="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</row>
    <row r="61" customFormat="false" ht="12.8" hidden="false" customHeight="false" outlineLevel="0" collapsed="false">
      <c r="A61" s="3"/>
      <c r="B61" s="25"/>
      <c r="C61" s="5"/>
      <c r="D61" s="3"/>
      <c r="E61" s="26"/>
      <c r="F61" s="0"/>
      <c r="G61" s="27" t="s">
        <v>35</v>
      </c>
      <c r="I61" s="0"/>
      <c r="J61" s="28" t="s">
        <v>36</v>
      </c>
      <c r="K61" s="28"/>
      <c r="L61" s="26"/>
      <c r="M61" s="0"/>
      <c r="N61" s="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</row>
    <row r="62" customFormat="false" ht="12.8" hidden="false" customHeight="false" outlineLevel="0" collapsed="false">
      <c r="A62" s="3"/>
      <c r="B62" s="29" t="n">
        <f aca="false">rb!A155</f>
        <v>-24.3546845129581</v>
      </c>
      <c r="C62" s="30" t="s">
        <v>12</v>
      </c>
      <c r="D62" s="30" t="n">
        <f aca="false">$B$28*SIN(B62*3.1415/180)</f>
        <v>-12.3711784839075</v>
      </c>
      <c r="E62" s="26" t="s">
        <v>10</v>
      </c>
      <c r="F62" s="0"/>
      <c r="G62" s="31" t="n">
        <f aca="false">rb!A164</f>
        <v>2.83418624223512</v>
      </c>
      <c r="H62" s="32" t="n">
        <f aca="false">rb!B164</f>
        <v>4.44285700919222</v>
      </c>
      <c r="I62" s="1" t="s">
        <v>37</v>
      </c>
      <c r="J62" s="33" t="n">
        <f aca="false">G62/9.81</f>
        <v>0.28890787382621</v>
      </c>
      <c r="K62" s="33" t="n">
        <f aca="false">H62/9.81</f>
        <v>0.4528906227515</v>
      </c>
      <c r="L62" s="34" t="s">
        <v>38</v>
      </c>
      <c r="M62" s="0"/>
      <c r="N62" s="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</row>
    <row r="63" customFormat="false" ht="12.8" hidden="false" customHeight="false" outlineLevel="0" collapsed="false">
      <c r="A63" s="3"/>
      <c r="B63" s="35" t="n">
        <v>0</v>
      </c>
      <c r="C63" s="30" t="s">
        <v>12</v>
      </c>
      <c r="D63" s="30" t="n">
        <v>0</v>
      </c>
      <c r="E63" s="26" t="s">
        <v>10</v>
      </c>
      <c r="F63" s="0"/>
      <c r="G63" s="36" t="n">
        <v>0</v>
      </c>
      <c r="H63" s="32" t="n">
        <f aca="false">rb!B165</f>
        <v>1.7658</v>
      </c>
      <c r="I63" s="1" t="s">
        <v>37</v>
      </c>
      <c r="J63" s="33" t="n">
        <f aca="false">G63/9.81</f>
        <v>0</v>
      </c>
      <c r="K63" s="33" t="n">
        <f aca="false">H63/9.81</f>
        <v>0.18</v>
      </c>
      <c r="L63" s="34" t="s">
        <v>38</v>
      </c>
      <c r="M63" s="0"/>
      <c r="N63" s="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</row>
    <row r="64" customFormat="false" ht="12.8" hidden="false" customHeight="false" outlineLevel="0" collapsed="false">
      <c r="A64" s="3"/>
      <c r="B64" s="29" t="n">
        <f aca="false">rb!A157</f>
        <v>14.708015705485</v>
      </c>
      <c r="C64" s="30" t="s">
        <v>12</v>
      </c>
      <c r="D64" s="30" t="n">
        <f aca="false">$B$28*SIN(B64*3.1415/180)</f>
        <v>7.61657821600912</v>
      </c>
      <c r="E64" s="26" t="s">
        <v>10</v>
      </c>
      <c r="F64" s="0"/>
      <c r="G64" s="31" t="n">
        <f aca="false">rb!A166</f>
        <v>1.07430118001083</v>
      </c>
      <c r="H64" s="32" t="n">
        <f aca="false">rb!B166</f>
        <v>2.78224326788879</v>
      </c>
      <c r="I64" s="37" t="s">
        <v>37</v>
      </c>
      <c r="J64" s="33" t="n">
        <f aca="false">G64/9.81</f>
        <v>0.109510823650441</v>
      </c>
      <c r="K64" s="33" t="n">
        <f aca="false">H64/9.81</f>
        <v>0.283612973281222</v>
      </c>
      <c r="L64" s="34" t="s">
        <v>38</v>
      </c>
      <c r="M64" s="0"/>
      <c r="N64" s="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</row>
    <row r="65" customFormat="false" ht="12.8" hidden="false" customHeight="false" outlineLevel="0" collapsed="false">
      <c r="A65" s="3"/>
      <c r="B65" s="38"/>
      <c r="C65" s="3"/>
      <c r="D65" s="3"/>
      <c r="E65" s="26"/>
      <c r="F65" s="0"/>
      <c r="G65" s="38"/>
      <c r="J65" s="39"/>
      <c r="K65" s="39"/>
      <c r="L65" s="34"/>
      <c r="M65" s="0"/>
      <c r="N65" s="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</row>
    <row r="66" customFormat="false" ht="12.8" hidden="false" customHeight="false" outlineLevel="0" collapsed="false">
      <c r="A66" s="3"/>
      <c r="B66" s="40" t="s">
        <v>39</v>
      </c>
      <c r="C66" s="3"/>
      <c r="D66" s="41" t="n">
        <f aca="false">rb!A160</f>
        <v>89.3356813914101</v>
      </c>
      <c r="E66" s="26" t="s">
        <v>10</v>
      </c>
      <c r="F66" s="0"/>
      <c r="G66" s="40" t="s">
        <v>40</v>
      </c>
      <c r="H66" s="3"/>
      <c r="I66" s="37"/>
      <c r="J66" s="39"/>
      <c r="K66" s="39"/>
      <c r="L66" s="34"/>
      <c r="M66" s="0"/>
      <c r="N66" s="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</row>
    <row r="67" customFormat="false" ht="12.8" hidden="false" customHeight="false" outlineLevel="0" collapsed="false">
      <c r="A67" s="3"/>
      <c r="B67" s="42"/>
      <c r="C67" s="43"/>
      <c r="D67" s="43"/>
      <c r="E67" s="44"/>
      <c r="F67" s="0"/>
      <c r="G67" s="27" t="s">
        <v>35</v>
      </c>
      <c r="I67" s="45"/>
      <c r="J67" s="39"/>
      <c r="K67" s="39"/>
      <c r="L67" s="34"/>
      <c r="M67" s="0"/>
      <c r="N67" s="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</row>
    <row r="68" customFormat="false" ht="12.8" hidden="false" customHeight="false" outlineLevel="0" collapsed="false">
      <c r="A68" s="3"/>
      <c r="B68" s="3"/>
      <c r="C68" s="3"/>
      <c r="D68" s="46"/>
      <c r="E68" s="3"/>
      <c r="F68" s="3"/>
      <c r="G68" s="36" t="n">
        <f aca="false">G62/$B$24*$B$14</f>
        <v>1.38957413022241</v>
      </c>
      <c r="H68" s="47" t="n">
        <f aca="false">H62/$B$24*$B$14</f>
        <v>2.17828986403593</v>
      </c>
      <c r="I68" s="1" t="s">
        <v>37</v>
      </c>
      <c r="J68" s="33" t="n">
        <f aca="false">G68/9.81</f>
        <v>0.141648739064466</v>
      </c>
      <c r="K68" s="33" t="n">
        <f aca="false">H68/9.81</f>
        <v>0.222047896435874</v>
      </c>
      <c r="L68" s="34" t="s">
        <v>38</v>
      </c>
      <c r="M68" s="0"/>
      <c r="N68" s="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</row>
    <row r="69" customFormat="false" ht="12.8" hidden="false" customHeight="false" outlineLevel="0" collapsed="false">
      <c r="A69" s="3"/>
      <c r="B69" s="3"/>
      <c r="C69" s="3"/>
      <c r="E69" s="3"/>
      <c r="F69" s="30"/>
      <c r="G69" s="36" t="n">
        <v>0</v>
      </c>
      <c r="H69" s="47" t="n">
        <f aca="false">H63/$B$24*$B$14</f>
        <v>0.865754678567515</v>
      </c>
      <c r="I69" s="1" t="s">
        <v>37</v>
      </c>
      <c r="J69" s="33" t="n">
        <f aca="false">G69/9.81</f>
        <v>0</v>
      </c>
      <c r="K69" s="33" t="n">
        <f aca="false">H69/9.81</f>
        <v>0.088252260812183</v>
      </c>
      <c r="L69" s="34" t="s">
        <v>38</v>
      </c>
      <c r="M69" s="0"/>
      <c r="N69" s="0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</row>
    <row r="70" customFormat="false" ht="12.8" hidden="false" customHeight="false" outlineLevel="0" collapsed="false">
      <c r="A70" s="3"/>
      <c r="B70" s="3"/>
      <c r="C70" s="3"/>
      <c r="E70" s="3"/>
      <c r="F70" s="30"/>
      <c r="G70" s="48" t="n">
        <f aca="false">G64/$B$24*$B$14</f>
        <v>0.526719488495287</v>
      </c>
      <c r="H70" s="49" t="n">
        <f aca="false">H64/$B$24*$B$14</f>
        <v>1.36410699178146</v>
      </c>
      <c r="I70" s="50" t="s">
        <v>37</v>
      </c>
      <c r="J70" s="51" t="n">
        <f aca="false">G70/9.81</f>
        <v>0.0536920987253095</v>
      </c>
      <c r="K70" s="51" t="n">
        <f aca="false">H70/9.81</f>
        <v>0.139052700487406</v>
      </c>
      <c r="L70" s="52" t="s">
        <v>38</v>
      </c>
      <c r="M70" s="0"/>
      <c r="N70" s="0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</row>
    <row r="71" customFormat="false" ht="12.8" hidden="false" customHeight="false" outlineLevel="0" collapsed="false">
      <c r="A71" s="3"/>
      <c r="B71" s="3"/>
      <c r="C71" s="3"/>
      <c r="D71" s="3"/>
      <c r="E71" s="3"/>
      <c r="F71" s="3"/>
      <c r="G71" s="3"/>
      <c r="H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</row>
    <row r="72" customFormat="false" ht="12.8" hidden="false" customHeight="false" outlineLevel="0" collapsed="false">
      <c r="A72" s="3"/>
      <c r="B72" s="7"/>
      <c r="C72" s="5"/>
      <c r="D72" s="3"/>
      <c r="E72" s="3"/>
      <c r="F72" s="3"/>
      <c r="G72" s="23" t="s">
        <v>41</v>
      </c>
      <c r="H72" s="21"/>
      <c r="I72" s="53"/>
      <c r="J72" s="24"/>
      <c r="K72" s="24"/>
      <c r="L72" s="2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</row>
    <row r="73" customFormat="false" ht="12.8" hidden="false" customHeight="false" outlineLevel="0" collapsed="false">
      <c r="A73" s="3"/>
      <c r="B73" s="7"/>
      <c r="C73" s="5"/>
      <c r="D73" s="46"/>
      <c r="E73" s="3"/>
      <c r="F73" s="3"/>
      <c r="G73" s="27" t="s">
        <v>35</v>
      </c>
      <c r="H73" s="3"/>
      <c r="I73" s="54"/>
      <c r="J73" s="28" t="s">
        <v>36</v>
      </c>
      <c r="K73" s="28"/>
      <c r="L73" s="2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</row>
    <row r="74" customFormat="false" ht="12.8" hidden="false" customHeight="false" outlineLevel="0" collapsed="false">
      <c r="A74" s="3"/>
      <c r="B74" s="7"/>
      <c r="C74" s="5"/>
      <c r="D74" s="3"/>
      <c r="E74" s="3"/>
      <c r="F74" s="3"/>
      <c r="G74" s="31" t="n">
        <f aca="false">rb!A170</f>
        <v>3.09000059758155</v>
      </c>
      <c r="H74" s="55" t="n">
        <f aca="false">rb!B170</f>
        <v>4.69867136453866</v>
      </c>
      <c r="I74" s="1" t="s">
        <v>37</v>
      </c>
      <c r="J74" s="33" t="n">
        <f aca="false">G74/9.81</f>
        <v>0.314984770395673</v>
      </c>
      <c r="K74" s="33" t="n">
        <f aca="false">H74/9.81</f>
        <v>0.478967519320964</v>
      </c>
      <c r="L74" s="26" t="s">
        <v>38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</row>
    <row r="75" customFormat="false" ht="12.8" hidden="false" customHeight="false" outlineLevel="0" collapsed="false">
      <c r="A75" s="3"/>
      <c r="B75" s="7"/>
      <c r="C75" s="5"/>
      <c r="D75" s="3"/>
      <c r="E75" s="3"/>
      <c r="F75" s="30"/>
      <c r="G75" s="31" t="n">
        <f aca="false">rb!A171</f>
        <v>0</v>
      </c>
      <c r="H75" s="55" t="n">
        <f aca="false">rb!B171</f>
        <v>1.7658</v>
      </c>
      <c r="I75" s="1" t="s">
        <v>37</v>
      </c>
      <c r="J75" s="33" t="n">
        <f aca="false">G75/9.81</f>
        <v>0</v>
      </c>
      <c r="K75" s="33" t="n">
        <f aca="false">H75/9.81</f>
        <v>0.18</v>
      </c>
      <c r="L75" s="26" t="s">
        <v>38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</row>
    <row r="76" customFormat="false" ht="12.8" hidden="false" customHeight="false" outlineLevel="0" collapsed="false">
      <c r="A76" s="3"/>
      <c r="B76" s="7"/>
      <c r="C76" s="5"/>
      <c r="D76" s="3"/>
      <c r="E76" s="3"/>
      <c r="F76" s="30"/>
      <c r="G76" s="31" t="n">
        <f aca="false">rb!A172</f>
        <v>1.86607949263341</v>
      </c>
      <c r="H76" s="55" t="n">
        <f aca="false">rb!B172</f>
        <v>3.57402158051138</v>
      </c>
      <c r="I76" s="37" t="s">
        <v>37</v>
      </c>
      <c r="J76" s="33" t="n">
        <f aca="false">G76/9.81</f>
        <v>0.190222170502896</v>
      </c>
      <c r="K76" s="33" t="n">
        <f aca="false">H76/9.81</f>
        <v>0.364324320133678</v>
      </c>
      <c r="L76" s="26" t="s">
        <v>38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</row>
    <row r="77" customFormat="false" ht="12.8" hidden="false" customHeight="false" outlineLevel="0" collapsed="false">
      <c r="A77" s="3"/>
      <c r="B77" s="7"/>
      <c r="C77" s="5"/>
      <c r="D77" s="3"/>
      <c r="E77" s="3"/>
      <c r="F77" s="3"/>
      <c r="G77" s="56"/>
      <c r="H77" s="3"/>
      <c r="I77" s="0"/>
      <c r="J77" s="6"/>
      <c r="K77" s="6"/>
      <c r="L77" s="2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</row>
    <row r="78" customFormat="false" ht="12.8" hidden="false" customHeight="false" outlineLevel="0" collapsed="false">
      <c r="A78" s="3"/>
      <c r="B78" s="7"/>
      <c r="C78" s="5"/>
      <c r="D78" s="3"/>
      <c r="E78" s="3"/>
      <c r="F78" s="3"/>
      <c r="G78" s="40" t="s">
        <v>40</v>
      </c>
      <c r="H78" s="3"/>
      <c r="I78" s="37"/>
      <c r="J78" s="39"/>
      <c r="K78" s="39"/>
      <c r="L78" s="3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</row>
    <row r="79" customFormat="false" ht="12.8" hidden="false" customHeight="false" outlineLevel="0" collapsed="false">
      <c r="A79" s="3"/>
      <c r="B79" s="7"/>
      <c r="C79" s="5"/>
      <c r="D79" s="3"/>
      <c r="E79" s="3"/>
      <c r="F79" s="3"/>
      <c r="G79" s="27" t="s">
        <v>35</v>
      </c>
      <c r="I79" s="45"/>
      <c r="J79" s="39"/>
      <c r="K79" s="39"/>
      <c r="L79" s="3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</row>
    <row r="80" customFormat="false" ht="12.8" hidden="false" customHeight="false" outlineLevel="0" collapsed="false">
      <c r="A80" s="3"/>
      <c r="B80" s="7"/>
      <c r="C80" s="5"/>
      <c r="D80" s="3"/>
      <c r="E80" s="3"/>
      <c r="F80" s="3"/>
      <c r="G80" s="36" t="n">
        <f aca="false">G74/$B$24*$B$14</f>
        <v>1.51499743693094</v>
      </c>
      <c r="H80" s="47" t="n">
        <f aca="false">H74/$B$24*$B$14</f>
        <v>2.30371317074445</v>
      </c>
      <c r="I80" s="1" t="s">
        <v>37</v>
      </c>
      <c r="J80" s="33" t="n">
        <f aca="false">G80/9.81</f>
        <v>0.15443398949347</v>
      </c>
      <c r="K80" s="33" t="n">
        <f aca="false">H80/9.81</f>
        <v>0.234833146864878</v>
      </c>
      <c r="L80" s="34" t="s">
        <v>38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</row>
    <row r="81" customFormat="false" ht="12.8" hidden="false" customHeight="false" outlineLevel="0" collapsed="false">
      <c r="A81" s="3"/>
      <c r="B81" s="7"/>
      <c r="C81" s="5"/>
      <c r="D81" s="3"/>
      <c r="E81" s="3"/>
      <c r="F81" s="3"/>
      <c r="G81" s="36" t="n">
        <v>0</v>
      </c>
      <c r="H81" s="47" t="n">
        <f aca="false">H75/$B$24*$B$14</f>
        <v>0.865754678567515</v>
      </c>
      <c r="I81" s="1" t="s">
        <v>37</v>
      </c>
      <c r="J81" s="33" t="n">
        <f aca="false">G81/9.81</f>
        <v>0</v>
      </c>
      <c r="K81" s="33" t="n">
        <f aca="false">H81/9.81</f>
        <v>0.088252260812183</v>
      </c>
      <c r="L81" s="34" t="s">
        <v>38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</row>
    <row r="82" customFormat="false" ht="12.8" hidden="false" customHeight="false" outlineLevel="0" collapsed="false">
      <c r="A82" s="3"/>
      <c r="B82" s="7"/>
      <c r="C82" s="5"/>
      <c r="D82" s="3"/>
      <c r="E82" s="30"/>
      <c r="F82" s="3"/>
      <c r="G82" s="48" t="n">
        <f aca="false">G76/$B$24*$B$14</f>
        <v>0.914920744889722</v>
      </c>
      <c r="H82" s="49" t="n">
        <f aca="false">H76/$B$24*$B$14</f>
        <v>1.75230824817589</v>
      </c>
      <c r="I82" s="50" t="s">
        <v>37</v>
      </c>
      <c r="J82" s="51" t="n">
        <f aca="false">G82/9.81</f>
        <v>0.0932640922415619</v>
      </c>
      <c r="K82" s="51" t="n">
        <f aca="false">H82/9.81</f>
        <v>0.178624694003659</v>
      </c>
      <c r="L82" s="52" t="s">
        <v>38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</row>
    <row r="83" customFormat="false" ht="12.8" hidden="false" customHeight="false" outlineLevel="0" collapsed="false">
      <c r="A83" s="3"/>
      <c r="B83" s="7"/>
      <c r="C83" s="5"/>
      <c r="D83" s="3"/>
      <c r="E83" s="30"/>
      <c r="F83" s="3"/>
      <c r="G83" s="3"/>
      <c r="H83" s="3"/>
      <c r="I83" s="0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</row>
    <row r="84" customFormat="false" ht="12.8" hidden="false" customHeight="false" outlineLevel="0" collapsed="false">
      <c r="A84" s="3"/>
      <c r="B84" s="7"/>
      <c r="C84" s="5"/>
      <c r="D84" s="3"/>
      <c r="E84" s="30"/>
      <c r="F84" s="3"/>
      <c r="G84" s="23" t="s">
        <v>42</v>
      </c>
      <c r="H84" s="21"/>
      <c r="I84" s="53"/>
      <c r="J84" s="24"/>
      <c r="K84" s="24"/>
      <c r="L84" s="2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</row>
    <row r="85" customFormat="false" ht="12.8" hidden="false" customHeight="false" outlineLevel="0" collapsed="false">
      <c r="A85" s="3"/>
      <c r="B85" s="7"/>
      <c r="C85" s="5"/>
      <c r="D85" s="3"/>
      <c r="E85" s="30"/>
      <c r="F85" s="3"/>
      <c r="G85" s="36" t="n">
        <f aca="false">rb!A176</f>
        <v>9.38427438871093</v>
      </c>
      <c r="H85" s="55" t="n">
        <f aca="false">rb!B176</f>
        <v>10.992945155668</v>
      </c>
      <c r="I85" s="1" t="s">
        <v>37</v>
      </c>
      <c r="J85" s="33" t="n">
        <f aca="false">G85/9.81</f>
        <v>0.956602893854325</v>
      </c>
      <c r="K85" s="33" t="n">
        <f aca="false">H85/9.81</f>
        <v>1.12058564277962</v>
      </c>
      <c r="L85" s="26" t="s">
        <v>38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</row>
    <row r="86" customFormat="false" ht="12.8" hidden="false" customHeight="false" outlineLevel="0" collapsed="false">
      <c r="A86" s="3"/>
      <c r="B86" s="7"/>
      <c r="C86" s="5"/>
      <c r="D86" s="3"/>
      <c r="E86" s="30"/>
      <c r="F86" s="3"/>
      <c r="G86" s="36" t="n">
        <f aca="false">rb!A177</f>
        <v>0.00498693033854167</v>
      </c>
      <c r="H86" s="55" t="n">
        <f aca="false">rb!B177</f>
        <v>1.77078693033854</v>
      </c>
      <c r="I86" s="1" t="s">
        <v>37</v>
      </c>
      <c r="J86" s="33" t="n">
        <f aca="false">G86/9.81</f>
        <v>0.000508351716467041</v>
      </c>
      <c r="K86" s="33" t="n">
        <f aca="false">H86/9.81</f>
        <v>0.180508351716467</v>
      </c>
      <c r="L86" s="26" t="s">
        <v>38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</row>
    <row r="87" customFormat="false" ht="12.8" hidden="false" customHeight="false" outlineLevel="0" collapsed="false">
      <c r="A87" s="3"/>
      <c r="B87" s="7"/>
      <c r="C87" s="5"/>
      <c r="D87" s="3"/>
      <c r="E87" s="30"/>
      <c r="F87" s="3"/>
      <c r="G87" s="36" t="n">
        <f aca="false">rb!A178</f>
        <v>6.9988263235879</v>
      </c>
      <c r="H87" s="55" t="n">
        <f aca="false">rb!B178</f>
        <v>8.70676841146586</v>
      </c>
      <c r="I87" s="37" t="s">
        <v>37</v>
      </c>
      <c r="J87" s="33" t="n">
        <f aca="false">G87/9.81</f>
        <v>0.713437953474811</v>
      </c>
      <c r="K87" s="33" t="n">
        <f aca="false">H87/9.81</f>
        <v>0.887540103105592</v>
      </c>
      <c r="L87" s="26" t="s">
        <v>38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</row>
    <row r="88" customFormat="false" ht="12.8" hidden="false" customHeight="false" outlineLevel="0" collapsed="false">
      <c r="A88" s="3"/>
      <c r="B88" s="7"/>
      <c r="C88" s="5"/>
      <c r="D88" s="3"/>
      <c r="E88" s="30"/>
      <c r="F88" s="3"/>
      <c r="G88" s="38"/>
      <c r="H88" s="3"/>
      <c r="I88" s="0"/>
      <c r="L88" s="2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</row>
    <row r="89" customFormat="false" ht="12.8" hidden="false" customHeight="false" outlineLevel="0" collapsed="false">
      <c r="A89" s="3"/>
      <c r="B89" s="7"/>
      <c r="C89" s="5"/>
      <c r="D89" s="3"/>
      <c r="E89" s="30"/>
      <c r="F89" s="3"/>
      <c r="G89" s="40" t="s">
        <v>40</v>
      </c>
      <c r="H89" s="3"/>
      <c r="I89" s="0"/>
      <c r="L89" s="2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</row>
    <row r="90" customFormat="false" ht="12.8" hidden="false" customHeight="false" outlineLevel="0" collapsed="false">
      <c r="A90" s="3"/>
      <c r="B90" s="7"/>
      <c r="C90" s="5"/>
      <c r="D90" s="3"/>
      <c r="E90" s="30"/>
      <c r="F90" s="3"/>
      <c r="G90" s="27" t="s">
        <v>35</v>
      </c>
      <c r="H90" s="3"/>
      <c r="I90" s="0"/>
      <c r="L90" s="2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</row>
    <row r="91" customFormat="false" ht="12.8" hidden="false" customHeight="false" outlineLevel="0" collapsed="false">
      <c r="A91" s="3"/>
      <c r="B91" s="7"/>
      <c r="C91" s="5"/>
      <c r="D91" s="3"/>
      <c r="E91" s="30"/>
      <c r="F91" s="3"/>
      <c r="G91" s="36" t="n">
        <f aca="false">G85/$B$24*$B$14</f>
        <v>4.60101906047559</v>
      </c>
      <c r="H91" s="47" t="n">
        <f aca="false">H85/$B$24*$B$14</f>
        <v>5.3897347942891</v>
      </c>
      <c r="I91" s="1" t="s">
        <v>37</v>
      </c>
      <c r="J91" s="33" t="n">
        <f aca="false">G91/9.81</f>
        <v>0.469013156011783</v>
      </c>
      <c r="K91" s="33" t="n">
        <f aca="false">H91/9.81</f>
        <v>0.549412313383191</v>
      </c>
      <c r="L91" s="34" t="s">
        <v>38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</row>
    <row r="92" customFormat="false" ht="12.8" hidden="false" customHeight="false" outlineLevel="0" collapsed="false">
      <c r="A92" s="3"/>
      <c r="B92" s="7"/>
      <c r="C92" s="5"/>
      <c r="D92" s="3"/>
      <c r="E92" s="30"/>
      <c r="F92" s="3"/>
      <c r="G92" s="36" t="n">
        <v>0</v>
      </c>
      <c r="H92" s="47" t="n">
        <f aca="false">H86/$B$24*$B$14</f>
        <v>0.86819972232801</v>
      </c>
      <c r="I92" s="1" t="s">
        <v>37</v>
      </c>
      <c r="J92" s="33" t="n">
        <f aca="false">G92/9.81</f>
        <v>0</v>
      </c>
      <c r="K92" s="33" t="n">
        <f aca="false">H92/9.81</f>
        <v>0.0885015007469939</v>
      </c>
      <c r="L92" s="34" t="s">
        <v>38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</row>
    <row r="93" customFormat="false" ht="12.8" hidden="false" customHeight="false" outlineLevel="0" collapsed="false">
      <c r="A93" s="3"/>
      <c r="B93" s="7"/>
      <c r="C93" s="5"/>
      <c r="D93" s="3"/>
      <c r="E93" s="30"/>
      <c r="F93" s="3"/>
      <c r="G93" s="48" t="n">
        <f aca="false">G87/$B$24*$B$14</f>
        <v>3.43145692271362</v>
      </c>
      <c r="H93" s="49" t="n">
        <f aca="false">H87/$B$24*$B$14</f>
        <v>4.26884442599978</v>
      </c>
      <c r="I93" s="50" t="s">
        <v>37</v>
      </c>
      <c r="J93" s="51" t="n">
        <f aca="false">G93/9.81</f>
        <v>0.349791735240939</v>
      </c>
      <c r="K93" s="51" t="n">
        <f aca="false">H93/9.81</f>
        <v>0.435152337003036</v>
      </c>
      <c r="L93" s="52" t="s">
        <v>38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</row>
    <row r="94" customFormat="false" ht="12.8" hidden="false" customHeight="false" outlineLevel="0" collapsed="false">
      <c r="A94" s="3"/>
      <c r="B94" s="7"/>
      <c r="C94" s="5"/>
      <c r="D94" s="3"/>
      <c r="E94" s="30"/>
      <c r="F94" s="3"/>
      <c r="G94" s="3"/>
      <c r="H94" s="3"/>
      <c r="I94" s="0"/>
      <c r="J94" s="6"/>
      <c r="K94" s="6"/>
      <c r="L94" s="37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</row>
    <row r="95" customFormat="false" ht="12.8" hidden="false" customHeight="false" outlineLevel="0" collapsed="false">
      <c r="A95" s="3"/>
      <c r="B95" s="7"/>
      <c r="C95" s="5"/>
      <c r="D95" s="3"/>
      <c r="E95" s="3"/>
      <c r="F95" s="3"/>
      <c r="G95" s="3"/>
      <c r="H95" s="3"/>
      <c r="I95" s="3"/>
      <c r="J95" s="6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</row>
    <row r="96" customFormat="false" ht="12.8" hidden="false" customHeight="false" outlineLevel="0" collapsed="false">
      <c r="A96" s="3"/>
      <c r="B96" s="7"/>
      <c r="C96" s="5"/>
      <c r="D96" s="3"/>
      <c r="E96" s="3"/>
      <c r="F96" s="3"/>
      <c r="G96" s="3" t="s">
        <v>43</v>
      </c>
      <c r="H96" s="3"/>
      <c r="I96" s="3"/>
      <c r="J96" s="6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</row>
    <row r="97" customFormat="false" ht="12.8" hidden="false" customHeight="false" outlineLevel="0" collapsed="false">
      <c r="A97" s="3"/>
      <c r="B97" s="7"/>
      <c r="C97" s="5"/>
      <c r="D97" s="3"/>
      <c r="E97" s="3"/>
      <c r="F97" s="3"/>
      <c r="G97" s="3" t="s">
        <v>44</v>
      </c>
      <c r="H97" s="3"/>
      <c r="I97" s="3"/>
      <c r="J97" s="6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</row>
    <row r="98" customFormat="false" ht="12.8" hidden="false" customHeight="false" outlineLevel="0" collapsed="false">
      <c r="A98" s="3"/>
      <c r="B98" s="7"/>
      <c r="C98" s="5"/>
      <c r="D98" s="3"/>
      <c r="E98" s="3"/>
      <c r="F98" s="3"/>
      <c r="G98" s="3" t="s">
        <v>45</v>
      </c>
      <c r="H98" s="3"/>
      <c r="I98" s="3"/>
      <c r="J98" s="6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</row>
    <row r="99" customFormat="false" ht="12.8" hidden="false" customHeight="false" outlineLevel="0" collapsed="false">
      <c r="A99" s="3"/>
      <c r="B99" s="7"/>
      <c r="C99" s="5"/>
      <c r="D99" s="3"/>
      <c r="E99" s="3"/>
      <c r="F99" s="3"/>
      <c r="G99" s="3"/>
      <c r="H99" s="3"/>
      <c r="I99" s="0"/>
      <c r="J99" s="6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</row>
    <row r="100" customFormat="false" ht="12.8" hidden="false" customHeight="false" outlineLevel="0" collapsed="false">
      <c r="A100" s="3"/>
      <c r="B100" s="7"/>
      <c r="C100" s="5"/>
      <c r="D100" s="3"/>
      <c r="E100" s="3"/>
      <c r="F100" s="3"/>
      <c r="G100" s="3" t="s">
        <v>46</v>
      </c>
      <c r="H100" s="3"/>
      <c r="I100" s="0"/>
      <c r="J100" s="6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</row>
    <row r="101" customFormat="false" ht="13.55" hidden="false" customHeight="false" outlineLevel="0" collapsed="false">
      <c r="A101" s="3"/>
      <c r="B101" s="7"/>
      <c r="C101" s="5"/>
      <c r="D101" s="3"/>
      <c r="E101" s="3"/>
      <c r="F101" s="3"/>
      <c r="G101" s="8" t="s">
        <v>47</v>
      </c>
      <c r="H101" s="3"/>
      <c r="I101" s="0"/>
      <c r="J101" s="6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</row>
    <row r="102" customFormat="false" ht="12.8" hidden="false" customHeight="false" outlineLevel="0" collapsed="false">
      <c r="A102" s="3"/>
      <c r="B102" s="7"/>
      <c r="C102" s="5"/>
      <c r="D102" s="3"/>
      <c r="E102" s="3"/>
      <c r="F102" s="3"/>
      <c r="G102" s="3"/>
      <c r="H102" s="3"/>
      <c r="I102" s="0"/>
      <c r="J102" s="6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</row>
    <row r="103" customFormat="false" ht="12.8" hidden="false" customHeight="false" outlineLevel="0" collapsed="false">
      <c r="A103" s="3"/>
      <c r="B103" s="7"/>
      <c r="C103" s="5"/>
      <c r="D103" s="3"/>
      <c r="E103" s="3"/>
      <c r="F103" s="3"/>
      <c r="G103" s="3" t="s">
        <v>48</v>
      </c>
      <c r="H103" s="3"/>
      <c r="I103" s="0"/>
      <c r="J103" s="6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</row>
    <row r="104" customFormat="false" ht="13.55" hidden="false" customHeight="false" outlineLevel="0" collapsed="false">
      <c r="A104" s="3"/>
      <c r="B104" s="7"/>
      <c r="C104" s="5"/>
      <c r="D104" s="3"/>
      <c r="E104" s="3"/>
      <c r="F104" s="3"/>
      <c r="G104" s="8" t="s">
        <v>49</v>
      </c>
      <c r="H104" s="3"/>
      <c r="I104" s="0"/>
      <c r="J104" s="6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</row>
    <row r="105" customFormat="false" ht="12.8" hidden="false" customHeight="false" outlineLevel="0" collapsed="false">
      <c r="A105" s="3"/>
      <c r="B105" s="7"/>
      <c r="C105" s="5"/>
      <c r="D105" s="3"/>
      <c r="E105" s="3"/>
      <c r="F105" s="3"/>
      <c r="G105" s="3"/>
      <c r="H105" s="3"/>
      <c r="I105" s="0"/>
      <c r="J105" s="6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</row>
    <row r="106" customFormat="false" ht="12.8" hidden="false" customHeight="false" outlineLevel="0" collapsed="false">
      <c r="A106" s="3"/>
      <c r="B106" s="7"/>
      <c r="C106" s="5"/>
      <c r="D106" s="3"/>
      <c r="E106" s="3"/>
      <c r="F106" s="3"/>
      <c r="G106" s="3" t="s">
        <v>50</v>
      </c>
      <c r="H106" s="3"/>
      <c r="I106" s="0"/>
      <c r="J106" s="6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</row>
    <row r="107" customFormat="false" ht="12.8" hidden="false" customHeight="false" outlineLevel="0" collapsed="false">
      <c r="A107" s="3"/>
      <c r="B107" s="7"/>
      <c r="C107" s="5"/>
      <c r="D107" s="3"/>
      <c r="E107" s="3"/>
      <c r="F107" s="3"/>
      <c r="G107" s="3" t="s">
        <v>51</v>
      </c>
      <c r="H107" s="3"/>
      <c r="I107" s="0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</row>
  </sheetData>
  <hyperlinks>
    <hyperlink ref="B4" r:id="rId1" display="http://blon.org/modell/"/>
    <hyperlink ref="G101" r:id="rId2" display="https://www.rc-network.de/threads/welche-servos-zu-welchem-modell.741/post-818851"/>
    <hyperlink ref="G104" r:id="rId3" display="https://www.rc-network.de/threads/kr%C3%A4fte-an-rudern-und-klappen.11779948/"/>
  </hyperlink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V178"/>
  <sheetViews>
    <sheetView showFormulas="false" showGridLines="true" showRowColHeaders="true" showZeros="true" rightToLeft="false" tabSelected="false" showOutlineSymbols="true" defaultGridColor="true" view="normal" topLeftCell="A137" colorId="64" zoomScale="95" zoomScaleNormal="95" zoomScalePageLayoutView="100" workbookViewId="0">
      <selection pane="topLeft" activeCell="A176" activeCellId="0" sqref="A176"/>
    </sheetView>
  </sheetViews>
  <sheetFormatPr defaultRowHeight="12.8" zeroHeight="false" outlineLevelRow="0" outlineLevelCol="0"/>
  <cols>
    <col collapsed="false" customWidth="false" hidden="false" outlineLevel="0" max="256" min="1" style="0" width="11.57"/>
    <col collapsed="false" customWidth="false" hidden="false" outlineLevel="0" max="1025" min="257" style="0" width="11.52"/>
  </cols>
  <sheetData>
    <row r="2" customFormat="false" ht="12.8" hidden="false" customHeight="false" outlineLevel="0" collapsed="false">
      <c r="A2" s="57" t="s">
        <v>52</v>
      </c>
    </row>
    <row r="4" customFormat="false" ht="12.8" hidden="false" customHeight="false" outlineLevel="0" collapsed="false">
      <c r="A4" s="57" t="s">
        <v>53</v>
      </c>
    </row>
    <row r="5" customFormat="false" ht="12.8" hidden="false" customHeight="false" outlineLevel="0" collapsed="false">
      <c r="A5" s="58"/>
      <c r="B5" s="59" t="s">
        <v>54</v>
      </c>
      <c r="C5" s="59" t="s">
        <v>55</v>
      </c>
      <c r="D5" s="59" t="s">
        <v>56</v>
      </c>
      <c r="E5" s="59"/>
      <c r="F5" s="59" t="s">
        <v>57</v>
      </c>
      <c r="G5" s="59" t="s">
        <v>58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</row>
    <row r="6" customFormat="false" ht="12.8" hidden="false" customHeight="false" outlineLevel="0" collapsed="false">
      <c r="A6" s="0" t="n">
        <v>-10</v>
      </c>
      <c r="B6" s="60" t="n">
        <f aca="false">'Eingabe und Ergebnisse'!B15</f>
        <v>140</v>
      </c>
      <c r="C6" s="60" t="n">
        <f aca="false">ABS('Eingabe und Ergebnisse'!B16)</f>
        <v>50</v>
      </c>
      <c r="D6" s="41" t="n">
        <f aca="false">ABS('Eingabe und Ergebnisse'!B14)</f>
        <v>10</v>
      </c>
      <c r="E6" s="61" t="n">
        <f aca="false">90-B6+C6*A6/10</f>
        <v>-100</v>
      </c>
      <c r="F6" s="61" t="n">
        <f aca="false">D6*COS(E6*3.1415/180)</f>
        <v>-1.73597485229364</v>
      </c>
      <c r="G6" s="61" t="n">
        <f aca="false">D6*SIN(E6*3.1415/180)</f>
        <v>-9.84816690111434</v>
      </c>
    </row>
    <row r="7" customFormat="false" ht="12.8" hidden="false" customHeight="false" outlineLevel="0" collapsed="false">
      <c r="A7" s="61" t="n">
        <f aca="false">A6+1</f>
        <v>-9</v>
      </c>
      <c r="B7" s="60" t="n">
        <f aca="false">B6</f>
        <v>140</v>
      </c>
      <c r="C7" s="60" t="n">
        <f aca="false">C6</f>
        <v>50</v>
      </c>
      <c r="D7" s="41" t="n">
        <f aca="false">D6</f>
        <v>10</v>
      </c>
      <c r="E7" s="61" t="n">
        <f aca="false">90-B7+C7*A7/10</f>
        <v>-95</v>
      </c>
      <c r="F7" s="61" t="n">
        <f aca="false">D7*COS(E7*3.1415/180)</f>
        <v>-0.871070282189351</v>
      </c>
      <c r="G7" s="61" t="n">
        <f aca="false">D7*SIN(E7*3.1415/180)</f>
        <v>-9.96198958860561</v>
      </c>
    </row>
    <row r="8" customFormat="false" ht="12.8" hidden="false" customHeight="false" outlineLevel="0" collapsed="false">
      <c r="A8" s="61" t="n">
        <f aca="false">A7+1</f>
        <v>-8</v>
      </c>
      <c r="B8" s="60" t="n">
        <f aca="false">B7</f>
        <v>140</v>
      </c>
      <c r="C8" s="60" t="n">
        <f aca="false">C7</f>
        <v>50</v>
      </c>
      <c r="D8" s="41" t="n">
        <f aca="false">D7</f>
        <v>10</v>
      </c>
      <c r="E8" s="61" t="n">
        <f aca="false">90-B8+C8*A8/10</f>
        <v>-90</v>
      </c>
      <c r="F8" s="61" t="n">
        <f aca="false">D8*COS(E8*3.1415/180)</f>
        <v>0.000463267948799578</v>
      </c>
      <c r="G8" s="61" t="n">
        <f aca="false">D8*SIN(E8*3.1415/180)</f>
        <v>-9.99999998926914</v>
      </c>
    </row>
    <row r="9" customFormat="false" ht="12.8" hidden="false" customHeight="false" outlineLevel="0" collapsed="false">
      <c r="A9" s="61" t="n">
        <f aca="false">A8+1</f>
        <v>-7</v>
      </c>
      <c r="B9" s="60" t="n">
        <f aca="false">B8</f>
        <v>140</v>
      </c>
      <c r="C9" s="60" t="n">
        <f aca="false">C8</f>
        <v>50</v>
      </c>
      <c r="D9" s="41" t="n">
        <f aca="false">D8</f>
        <v>10</v>
      </c>
      <c r="E9" s="61" t="n">
        <f aca="false">90-B9+C9*A9/10</f>
        <v>-85</v>
      </c>
      <c r="F9" s="61" t="n">
        <f aca="false">D9*COS(E9*3.1415/180)</f>
        <v>0.871993292545963</v>
      </c>
      <c r="G9" s="61" t="n">
        <f aca="false">D9*SIN(E9*3.1415/180)</f>
        <v>-9.96190883805683</v>
      </c>
    </row>
    <row r="10" customFormat="false" ht="12.8" hidden="false" customHeight="false" outlineLevel="0" collapsed="false">
      <c r="A10" s="61" t="n">
        <f aca="false">A9+1</f>
        <v>-6</v>
      </c>
      <c r="B10" s="60" t="n">
        <f aca="false">B9</f>
        <v>140</v>
      </c>
      <c r="C10" s="60" t="n">
        <f aca="false">C9</f>
        <v>50</v>
      </c>
      <c r="D10" s="41" t="n">
        <f aca="false">D9</f>
        <v>10</v>
      </c>
      <c r="E10" s="61" t="n">
        <f aca="false">90-B10+C10*A10/10</f>
        <v>-80</v>
      </c>
      <c r="F10" s="61" t="n">
        <f aca="false">D10*COS(E10*3.1415/180)</f>
        <v>1.7368873128572</v>
      </c>
      <c r="G10" s="61" t="n">
        <f aca="false">D10*SIN(E10*3.1415/180)</f>
        <v>-9.848006014541</v>
      </c>
    </row>
    <row r="11" customFormat="false" ht="12.8" hidden="false" customHeight="false" outlineLevel="0" collapsed="false">
      <c r="A11" s="61" t="n">
        <f aca="false">A10+1</f>
        <v>-5</v>
      </c>
      <c r="B11" s="60" t="n">
        <f aca="false">B10</f>
        <v>140</v>
      </c>
      <c r="C11" s="60" t="n">
        <f aca="false">C10</f>
        <v>50</v>
      </c>
      <c r="D11" s="41" t="n">
        <f aca="false">D10</f>
        <v>10</v>
      </c>
      <c r="E11" s="61" t="n">
        <f aca="false">90-B11+C11*A11/10</f>
        <v>-75</v>
      </c>
      <c r="F11" s="61" t="n">
        <f aca="false">D11*COS(E11*3.1415/180)</f>
        <v>2.58856335116006</v>
      </c>
      <c r="G11" s="61" t="n">
        <f aca="false">D11*SIN(E11*3.1415/180)</f>
        <v>-9.65915833688583</v>
      </c>
    </row>
    <row r="12" customFormat="false" ht="12.8" hidden="false" customHeight="false" outlineLevel="0" collapsed="false">
      <c r="A12" s="61" t="n">
        <f aca="false">A11+1</f>
        <v>-4</v>
      </c>
      <c r="B12" s="60" t="n">
        <f aca="false">B11</f>
        <v>140</v>
      </c>
      <c r="C12" s="60" t="n">
        <f aca="false">C11</f>
        <v>50</v>
      </c>
      <c r="D12" s="41" t="n">
        <f aca="false">D11</f>
        <v>10</v>
      </c>
      <c r="E12" s="61" t="n">
        <f aca="false">90-B12+C12*A12/10</f>
        <v>-70</v>
      </c>
      <c r="F12" s="61" t="n">
        <f aca="false">D12*COS(E12*3.1415/180)</f>
        <v>3.42054002062657</v>
      </c>
      <c r="G12" s="61" t="n">
        <f aca="false">D12*SIN(E12*3.1415/180)</f>
        <v>-9.39680296522663</v>
      </c>
    </row>
    <row r="13" customFormat="false" ht="12.8" hidden="false" customHeight="false" outlineLevel="0" collapsed="false">
      <c r="A13" s="61" t="n">
        <f aca="false">A12+1</f>
        <v>-3</v>
      </c>
      <c r="B13" s="60" t="n">
        <f aca="false">B12</f>
        <v>140</v>
      </c>
      <c r="C13" s="60" t="n">
        <f aca="false">C12</f>
        <v>50</v>
      </c>
      <c r="D13" s="41" t="n">
        <f aca="false">D12</f>
        <v>10</v>
      </c>
      <c r="E13" s="61" t="n">
        <f aca="false">90-B13+C13*A13/10</f>
        <v>-65</v>
      </c>
      <c r="F13" s="61" t="n">
        <f aca="false">D13*COS(E13*3.1415/180)</f>
        <v>4.22648584968283</v>
      </c>
      <c r="G13" s="61" t="n">
        <f aca="false">D13*SIN(E13*3.1415/180)</f>
        <v>-9.06293646465817</v>
      </c>
    </row>
    <row r="14" customFormat="false" ht="12.8" hidden="false" customHeight="false" outlineLevel="0" collapsed="false">
      <c r="A14" s="61" t="n">
        <f aca="false">A13+1</f>
        <v>-2</v>
      </c>
      <c r="B14" s="60" t="n">
        <f aca="false">B13</f>
        <v>140</v>
      </c>
      <c r="C14" s="60" t="n">
        <f aca="false">C13</f>
        <v>50</v>
      </c>
      <c r="D14" s="41" t="n">
        <f aca="false">D13</f>
        <v>10</v>
      </c>
      <c r="E14" s="61" t="n">
        <f aca="false">90-B14+C14*A14/10</f>
        <v>-60</v>
      </c>
      <c r="F14" s="61" t="n">
        <f aca="false">D14*COS(E14*3.1415/180)</f>
        <v>5.00026746549036</v>
      </c>
      <c r="G14" s="61" t="n">
        <f aca="false">D14*SIN(E14*3.1415/180)</f>
        <v>-8.66009961106445</v>
      </c>
    </row>
    <row r="15" customFormat="false" ht="12.8" hidden="false" customHeight="false" outlineLevel="0" collapsed="false">
      <c r="A15" s="61" t="n">
        <f aca="false">A14+1</f>
        <v>-1</v>
      </c>
      <c r="B15" s="60" t="n">
        <f aca="false">B14</f>
        <v>140</v>
      </c>
      <c r="C15" s="60" t="n">
        <f aca="false">C14</f>
        <v>50</v>
      </c>
      <c r="D15" s="41" t="n">
        <f aca="false">D14</f>
        <v>10</v>
      </c>
      <c r="E15" s="61" t="n">
        <f aca="false">90-B15+C15*A15/10</f>
        <v>-55</v>
      </c>
      <c r="F15" s="61" t="n">
        <f aca="false">D15*COS(E15*3.1415/180)</f>
        <v>5.73599626986526</v>
      </c>
      <c r="G15" s="61" t="n">
        <f aca="false">D15*SIN(E15*3.1415/180)</f>
        <v>-8.19135805541986</v>
      </c>
    </row>
    <row r="16" customFormat="false" ht="12.8" hidden="false" customHeight="false" outlineLevel="0" collapsed="false">
      <c r="A16" s="61" t="n">
        <f aca="false">A15+1</f>
        <v>0</v>
      </c>
      <c r="B16" s="60" t="n">
        <f aca="false">B15</f>
        <v>140</v>
      </c>
      <c r="C16" s="60" t="n">
        <f aca="false">('Eingabe und Ergebnisse'!B17&gt;0)*ABS('Eingabe und Ergebnisse'!B17)+('Eingabe und Ergebnisse'!B17=0)*ABS('Eingabe und Ergebnisse'!B16)</f>
        <v>50</v>
      </c>
      <c r="D16" s="41" t="n">
        <f aca="false">D15</f>
        <v>10</v>
      </c>
      <c r="E16" s="61" t="n">
        <f aca="false">90-B16+C16*A16/10</f>
        <v>-50</v>
      </c>
      <c r="F16" s="61" t="n">
        <f aca="false">D16*COS(E16*3.1415/180)</f>
        <v>6.42807325242423</v>
      </c>
      <c r="G16" s="61" t="n">
        <f aca="false">D16*SIN(E16*3.1415/180)</f>
        <v>-7.66027899370958</v>
      </c>
    </row>
    <row r="17" customFormat="false" ht="12.8" hidden="false" customHeight="false" outlineLevel="0" collapsed="false">
      <c r="A17" s="61" t="n">
        <f aca="false">A16+1</f>
        <v>1</v>
      </c>
      <c r="B17" s="60" t="n">
        <f aca="false">B16</f>
        <v>140</v>
      </c>
      <c r="C17" s="60" t="n">
        <f aca="false">C16</f>
        <v>50</v>
      </c>
      <c r="D17" s="41" t="n">
        <f aca="false">D16</f>
        <v>10</v>
      </c>
      <c r="E17" s="61" t="n">
        <f aca="false">90-B17+C17*A17/10</f>
        <v>-45</v>
      </c>
      <c r="F17" s="61" t="n">
        <f aca="false">D17*COS(E17*3.1415/180)</f>
        <v>7.07123159992261</v>
      </c>
      <c r="G17" s="61" t="n">
        <f aca="false">D17*SIN(E17*3.1415/180)</f>
        <v>-7.07090402001441</v>
      </c>
    </row>
    <row r="18" customFormat="false" ht="12.8" hidden="false" customHeight="false" outlineLevel="0" collapsed="false">
      <c r="A18" s="61" t="n">
        <f aca="false">A17+1</f>
        <v>2</v>
      </c>
      <c r="B18" s="60" t="n">
        <f aca="false">B17</f>
        <v>140</v>
      </c>
      <c r="C18" s="60" t="n">
        <f aca="false">C17</f>
        <v>50</v>
      </c>
      <c r="D18" s="41" t="n">
        <f aca="false">D17</f>
        <v>10</v>
      </c>
      <c r="E18" s="61" t="n">
        <f aca="false">90-B18+C18*A18/10</f>
        <v>-40</v>
      </c>
      <c r="F18" s="61" t="n">
        <f aca="false">D18*COS(E18*3.1415/180)</f>
        <v>7.66057677752048</v>
      </c>
      <c r="G18" s="61" t="n">
        <f aca="false">D18*SIN(E18*3.1415/180)</f>
        <v>-6.42771836935269</v>
      </c>
    </row>
    <row r="19" customFormat="false" ht="12.8" hidden="false" customHeight="false" outlineLevel="0" collapsed="false">
      <c r="A19" s="61" t="n">
        <f aca="false">A18+1</f>
        <v>3</v>
      </c>
      <c r="B19" s="60" t="n">
        <f aca="false">B18</f>
        <v>140</v>
      </c>
      <c r="C19" s="60" t="n">
        <f aca="false">C18</f>
        <v>50</v>
      </c>
      <c r="D19" s="41" t="n">
        <f aca="false">D18</f>
        <v>10</v>
      </c>
      <c r="E19" s="61" t="n">
        <f aca="false">90-B19+C19*A19/10</f>
        <v>-35</v>
      </c>
      <c r="F19" s="61" t="n">
        <f aca="false">D19*COS(E19*3.1415/180)</f>
        <v>8.19162377695246</v>
      </c>
      <c r="G19" s="61" t="n">
        <f aca="false">D19*SIN(E19*3.1415/180)</f>
        <v>-5.73561678434562</v>
      </c>
    </row>
    <row r="20" customFormat="false" ht="12.8" hidden="false" customHeight="false" outlineLevel="0" collapsed="false">
      <c r="A20" s="61" t="n">
        <f aca="false">A19+1</f>
        <v>4</v>
      </c>
      <c r="B20" s="60" t="n">
        <f aca="false">B19</f>
        <v>140</v>
      </c>
      <c r="C20" s="60" t="n">
        <f aca="false">C19</f>
        <v>50</v>
      </c>
      <c r="D20" s="41" t="n">
        <f aca="false">D19</f>
        <v>10</v>
      </c>
      <c r="E20" s="61" t="n">
        <f aca="false">90-B20+C20*A20/10</f>
        <v>-30</v>
      </c>
      <c r="F20" s="61" t="n">
        <f aca="false">D20*COS(E20*3.1415/180)</f>
        <v>8.66033124813663</v>
      </c>
      <c r="G20" s="61" t="n">
        <f aca="false">D20*SIN(E20*3.1415/180)</f>
        <v>-4.99986626546633</v>
      </c>
    </row>
    <row r="21" customFormat="false" ht="12.8" hidden="false" customHeight="false" outlineLevel="0" collapsed="false">
      <c r="A21" s="61" t="n">
        <f aca="false">A20+1</f>
        <v>5</v>
      </c>
      <c r="B21" s="60" t="n">
        <f aca="false">B20</f>
        <v>140</v>
      </c>
      <c r="C21" s="60" t="n">
        <f aca="false">C20</f>
        <v>50</v>
      </c>
      <c r="D21" s="41" t="n">
        <f aca="false">D20</f>
        <v>10</v>
      </c>
      <c r="E21" s="61" t="n">
        <f aca="false">90-B21+C21*A21/10</f>
        <v>-25</v>
      </c>
      <c r="F21" s="61" t="n">
        <f aca="false">D21*COS(E21*3.1415/180)</f>
        <v>9.06313225447589</v>
      </c>
      <c r="G21" s="61" t="n">
        <f aca="false">D21*SIN(E21*3.1415/180)</f>
        <v>-4.22606598834884</v>
      </c>
    </row>
    <row r="22" customFormat="false" ht="12.8" hidden="false" customHeight="false" outlineLevel="0" collapsed="false">
      <c r="A22" s="61" t="n">
        <f aca="false">A21+1</f>
        <v>6</v>
      </c>
      <c r="B22" s="60" t="n">
        <f aca="false">B21</f>
        <v>140</v>
      </c>
      <c r="C22" s="60" t="n">
        <f aca="false">C21</f>
        <v>50</v>
      </c>
      <c r="D22" s="41" t="n">
        <f aca="false">D21</f>
        <v>10</v>
      </c>
      <c r="E22" s="61" t="n">
        <f aca="false">90-B22+C22*A22/10</f>
        <v>-20</v>
      </c>
      <c r="F22" s="61" t="n">
        <f aca="false">D22*COS(E22*3.1415/180)</f>
        <v>9.39696141779897</v>
      </c>
      <c r="G22" s="61" t="n">
        <f aca="false">D22*SIN(E22*3.1415/180)</f>
        <v>-3.42010469319254</v>
      </c>
    </row>
    <row r="23" customFormat="false" ht="12.8" hidden="false" customHeight="false" outlineLevel="0" collapsed="false">
      <c r="A23" s="61" t="n">
        <f aca="false">A22+1</f>
        <v>7</v>
      </c>
      <c r="B23" s="60" t="n">
        <f aca="false">B22</f>
        <v>140</v>
      </c>
      <c r="C23" s="60" t="n">
        <f aca="false">C22</f>
        <v>50</v>
      </c>
      <c r="D23" s="41" t="n">
        <f aca="false">D22</f>
        <v>10</v>
      </c>
      <c r="E23" s="61" t="n">
        <f aca="false">90-B23+C23*A23/10</f>
        <v>-15</v>
      </c>
      <c r="F23" s="61" t="n">
        <f aca="false">D23*COS(E23*3.1415/180)</f>
        <v>9.65927824636412</v>
      </c>
      <c r="G23" s="61" t="n">
        <f aca="false">D23*SIN(E23*3.1415/180)</f>
        <v>-2.58811587053533</v>
      </c>
    </row>
    <row r="24" customFormat="false" ht="12.8" hidden="false" customHeight="false" outlineLevel="0" collapsed="false">
      <c r="A24" s="61" t="n">
        <f aca="false">A23+1</f>
        <v>8</v>
      </c>
      <c r="B24" s="60" t="n">
        <f aca="false">B23</f>
        <v>140</v>
      </c>
      <c r="C24" s="60" t="n">
        <f aca="false">C23</f>
        <v>50</v>
      </c>
      <c r="D24" s="41" t="n">
        <f aca="false">D23</f>
        <v>10</v>
      </c>
      <c r="E24" s="61" t="n">
        <f aca="false">90-B24+C24*A24/10</f>
        <v>-10</v>
      </c>
      <c r="F24" s="61" t="n">
        <f aca="false">D24*COS(E24*3.1415/180)</f>
        <v>9.84808646839552</v>
      </c>
      <c r="G24" s="61" t="n">
        <f aca="false">D24*SIN(E24*3.1415/180)</f>
        <v>-1.73643108443876</v>
      </c>
    </row>
    <row r="25" customFormat="false" ht="12.8" hidden="false" customHeight="false" outlineLevel="0" collapsed="false">
      <c r="A25" s="61" t="n">
        <f aca="false">A24+1</f>
        <v>9</v>
      </c>
      <c r="B25" s="60" t="n">
        <f aca="false">B24</f>
        <v>140</v>
      </c>
      <c r="C25" s="60" t="n">
        <f aca="false">C24</f>
        <v>50</v>
      </c>
      <c r="D25" s="41" t="n">
        <f aca="false">D24</f>
        <v>10</v>
      </c>
      <c r="E25" s="61" t="n">
        <f aca="false">90-B25+C25*A25/10</f>
        <v>-5</v>
      </c>
      <c r="F25" s="61" t="n">
        <f aca="false">D25*COS(E25*3.1415/180)</f>
        <v>9.96194922402125</v>
      </c>
      <c r="G25" s="61" t="n">
        <f aca="false">D25*SIN(E25*3.1415/180)</f>
        <v>-0.871531788302887</v>
      </c>
    </row>
    <row r="26" customFormat="false" ht="12.8" hidden="false" customHeight="false" outlineLevel="0" collapsed="false">
      <c r="A26" s="61" t="n">
        <f aca="false">A25+1</f>
        <v>10</v>
      </c>
      <c r="B26" s="60" t="n">
        <f aca="false">B25</f>
        <v>140</v>
      </c>
      <c r="C26" s="60" t="n">
        <f aca="false">C25</f>
        <v>50</v>
      </c>
      <c r="D26" s="41" t="n">
        <f aca="false">D25</f>
        <v>10</v>
      </c>
      <c r="E26" s="61" t="n">
        <f aca="false">90-B26+C26*A26/10</f>
        <v>0</v>
      </c>
      <c r="F26" s="61" t="n">
        <f aca="false">D26*COS(E26*3.1415/180)</f>
        <v>10</v>
      </c>
      <c r="G26" s="61" t="n">
        <f aca="false">D26*SIN(E26*3.1415/180)</f>
        <v>0</v>
      </c>
    </row>
    <row r="29" customFormat="false" ht="12.8" hidden="false" customHeight="false" outlineLevel="0" collapsed="false">
      <c r="A29" s="57" t="s">
        <v>59</v>
      </c>
      <c r="F29" s="59" t="s">
        <v>57</v>
      </c>
      <c r="G29" s="59" t="s">
        <v>58</v>
      </c>
    </row>
    <row r="30" customFormat="false" ht="12.8" hidden="false" customHeight="false" outlineLevel="0" collapsed="false">
      <c r="F30" s="0" t="n">
        <v>0</v>
      </c>
      <c r="G30" s="0" t="n">
        <v>0</v>
      </c>
    </row>
    <row r="31" customFormat="false" ht="12.8" hidden="false" customHeight="false" outlineLevel="0" collapsed="false">
      <c r="F31" s="61" t="n">
        <f aca="false">F6</f>
        <v>-1.73597485229364</v>
      </c>
      <c r="G31" s="61" t="n">
        <f aca="false">G6</f>
        <v>-9.84816690111434</v>
      </c>
    </row>
    <row r="32" customFormat="false" ht="12.8" hidden="false" customHeight="false" outlineLevel="0" collapsed="false">
      <c r="F32" s="0" t="n">
        <v>0</v>
      </c>
      <c r="G32" s="0" t="n">
        <v>0</v>
      </c>
    </row>
    <row r="33" customFormat="false" ht="12.8" hidden="false" customHeight="false" outlineLevel="0" collapsed="false">
      <c r="F33" s="61" t="n">
        <f aca="false">F16</f>
        <v>6.42807325242423</v>
      </c>
      <c r="G33" s="61" t="n">
        <f aca="false">G16</f>
        <v>-7.66027899370958</v>
      </c>
    </row>
    <row r="34" customFormat="false" ht="12.8" hidden="false" customHeight="false" outlineLevel="0" collapsed="false">
      <c r="F34" s="0" t="n">
        <v>0</v>
      </c>
      <c r="G34" s="0" t="n">
        <v>0</v>
      </c>
    </row>
    <row r="35" customFormat="false" ht="12.8" hidden="false" customHeight="false" outlineLevel="0" collapsed="false">
      <c r="F35" s="61" t="n">
        <f aca="false">F26</f>
        <v>10</v>
      </c>
      <c r="G35" s="61" t="n">
        <f aca="false">G26</f>
        <v>0</v>
      </c>
    </row>
    <row r="38" customFormat="false" ht="12.8" hidden="false" customHeight="false" outlineLevel="0" collapsed="false">
      <c r="A38" s="57" t="s">
        <v>60</v>
      </c>
    </row>
    <row r="39" customFormat="false" ht="12.8" hidden="false" customHeight="false" outlineLevel="0" collapsed="false">
      <c r="A39" s="58"/>
      <c r="B39" s="59" t="s">
        <v>54</v>
      </c>
      <c r="C39" s="59" t="s">
        <v>61</v>
      </c>
      <c r="D39" s="59" t="s">
        <v>62</v>
      </c>
      <c r="E39" s="59" t="s">
        <v>63</v>
      </c>
      <c r="F39" s="59" t="s">
        <v>64</v>
      </c>
      <c r="G39" s="59" t="s">
        <v>57</v>
      </c>
      <c r="H39" s="59" t="s">
        <v>58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customFormat="false" ht="12.8" hidden="false" customHeight="false" outlineLevel="0" collapsed="false">
      <c r="A40" s="0" t="n">
        <v>-10</v>
      </c>
      <c r="B40" s="60" t="n">
        <f aca="false">'Eingabe und Ergebnisse'!B25</f>
        <v>11.3099324740202</v>
      </c>
      <c r="C40" s="41" t="n">
        <f aca="false">'Eingabe und Ergebnisse'!B24</f>
        <v>20.3960780543711</v>
      </c>
      <c r="D40" s="61" t="n">
        <f aca="false">90-B40+90*A40/10</f>
        <v>-11.3099324740202</v>
      </c>
      <c r="E40" s="60" t="n">
        <f aca="false">'Eingabe und Ergebnisse'!B20</f>
        <v>90</v>
      </c>
      <c r="F40" s="60" t="n">
        <f aca="false">'Eingabe und Ergebnisse'!B21</f>
        <v>-10</v>
      </c>
      <c r="G40" s="61" t="n">
        <f aca="false">E40+C40*COS(D40*3.1415/180)</f>
        <v>110.000023286458</v>
      </c>
      <c r="H40" s="61" t="n">
        <f aca="false">F40+C40*SIN(D40*3.1415/180)</f>
        <v>-13.9998835659495</v>
      </c>
    </row>
    <row r="41" customFormat="false" ht="12.8" hidden="false" customHeight="false" outlineLevel="0" collapsed="false">
      <c r="A41" s="61" t="n">
        <f aca="false">A40+1</f>
        <v>-9</v>
      </c>
      <c r="B41" s="60" t="n">
        <f aca="false">B40</f>
        <v>11.3099324740202</v>
      </c>
      <c r="C41" s="41" t="n">
        <f aca="false">C40</f>
        <v>20.3960780543711</v>
      </c>
      <c r="D41" s="61" t="n">
        <f aca="false">90-B41+90*A41/10</f>
        <v>-2.3099324740202</v>
      </c>
      <c r="E41" s="60" t="n">
        <f aca="false">E40</f>
        <v>90</v>
      </c>
      <c r="F41" s="60" t="n">
        <f aca="false">F40</f>
        <v>-10</v>
      </c>
      <c r="G41" s="61" t="n">
        <f aca="false">E41+C41*COS(D41*3.1415/180)</f>
        <v>110.3795056495</v>
      </c>
      <c r="H41" s="61" t="n">
        <f aca="false">F41+C41*SIN(D41*3.1415/180)</f>
        <v>-10.822039829944</v>
      </c>
    </row>
    <row r="42" customFormat="false" ht="12.8" hidden="false" customHeight="false" outlineLevel="0" collapsed="false">
      <c r="A42" s="61" t="n">
        <f aca="false">A41+1</f>
        <v>-8</v>
      </c>
      <c r="B42" s="60" t="n">
        <f aca="false">B41</f>
        <v>11.3099324740202</v>
      </c>
      <c r="C42" s="41" t="n">
        <f aca="false">C41</f>
        <v>20.3960780543711</v>
      </c>
      <c r="D42" s="61" t="n">
        <f aca="false">90-B42+90*A42/10</f>
        <v>6.6900675259798</v>
      </c>
      <c r="E42" s="60" t="n">
        <f aca="false">E41</f>
        <v>90</v>
      </c>
      <c r="F42" s="60" t="n">
        <f aca="false">F41</f>
        <v>-10</v>
      </c>
      <c r="G42" s="61" t="n">
        <f aca="false">E42+C42*COS(D42*3.1415/180)</f>
        <v>110.25720648581</v>
      </c>
      <c r="H42" s="61" t="n">
        <f aca="false">F42+C42*SIN(D42*3.1415/180)</f>
        <v>-7.62395593659614</v>
      </c>
    </row>
    <row r="43" customFormat="false" ht="12.8" hidden="false" customHeight="false" outlineLevel="0" collapsed="false">
      <c r="A43" s="61" t="n">
        <f aca="false">A42+1</f>
        <v>-7</v>
      </c>
      <c r="B43" s="60" t="n">
        <f aca="false">B42</f>
        <v>11.3099324740202</v>
      </c>
      <c r="C43" s="41" t="n">
        <f aca="false">C42</f>
        <v>20.3960780543711</v>
      </c>
      <c r="D43" s="61" t="n">
        <f aca="false">90-B43+90*A43/10</f>
        <v>15.6900675259798</v>
      </c>
      <c r="E43" s="60" t="n">
        <f aca="false">E42</f>
        <v>90</v>
      </c>
      <c r="F43" s="60" t="n">
        <f aca="false">F42</f>
        <v>-10</v>
      </c>
      <c r="G43" s="61" t="n">
        <f aca="false">E43+C43*COS(D43*3.1415/180)</f>
        <v>109.636137029428</v>
      </c>
      <c r="H43" s="61" t="n">
        <f aca="false">F43+C43*SIN(D43*3.1415/180)</f>
        <v>-4.48437468988854</v>
      </c>
    </row>
    <row r="44" customFormat="false" ht="12.8" hidden="false" customHeight="false" outlineLevel="0" collapsed="false">
      <c r="A44" s="61" t="n">
        <f aca="false">A43+1</f>
        <v>-6</v>
      </c>
      <c r="B44" s="60" t="n">
        <f aca="false">B43</f>
        <v>11.3099324740202</v>
      </c>
      <c r="C44" s="41" t="n">
        <f aca="false">C43</f>
        <v>20.3960780543711</v>
      </c>
      <c r="D44" s="61" t="n">
        <f aca="false">90-B44+90*A44/10</f>
        <v>24.6900675259798</v>
      </c>
      <c r="E44" s="60" t="n">
        <f aca="false">E43</f>
        <v>90</v>
      </c>
      <c r="F44" s="60" t="n">
        <f aca="false">F43</f>
        <v>-10</v>
      </c>
      <c r="G44" s="61" t="n">
        <f aca="false">E44+C44*COS(D44*3.1415/180)</f>
        <v>108.5315891714</v>
      </c>
      <c r="H44" s="61" t="n">
        <f aca="false">F44+C44*SIN(D44*3.1415/180)</f>
        <v>-1.48059844927794</v>
      </c>
    </row>
    <row r="45" customFormat="false" ht="12.8" hidden="false" customHeight="false" outlineLevel="0" collapsed="false">
      <c r="A45" s="61" t="n">
        <f aca="false">A44+1</f>
        <v>-5</v>
      </c>
      <c r="B45" s="60" t="n">
        <f aca="false">B44</f>
        <v>11.3099324740202</v>
      </c>
      <c r="C45" s="41" t="n">
        <f aca="false">C44</f>
        <v>20.3960780543711</v>
      </c>
      <c r="D45" s="61" t="n">
        <f aca="false">90-B45+90*A45/10</f>
        <v>33.6900675259798</v>
      </c>
      <c r="E45" s="60" t="n">
        <f aca="false">E44</f>
        <v>90</v>
      </c>
      <c r="F45" s="60" t="n">
        <f aca="false">F44</f>
        <v>-10</v>
      </c>
      <c r="G45" s="61" t="n">
        <f aca="false">E45+C45*COS(D45*3.1415/180)</f>
        <v>106.970758944845</v>
      </c>
      <c r="H45" s="61" t="n">
        <f aca="false">F45+C45*SIN(D45*3.1415/180)</f>
        <v>1.31341419890415</v>
      </c>
    </row>
    <row r="46" customFormat="false" ht="12.8" hidden="false" customHeight="false" outlineLevel="0" collapsed="false">
      <c r="A46" s="61" t="n">
        <f aca="false">A45+1</f>
        <v>-4</v>
      </c>
      <c r="B46" s="60" t="n">
        <f aca="false">B45</f>
        <v>11.3099324740202</v>
      </c>
      <c r="C46" s="41" t="n">
        <f aca="false">C45</f>
        <v>20.3960780543711</v>
      </c>
      <c r="D46" s="61" t="n">
        <f aca="false">90-B46+90*A46/10</f>
        <v>42.6900675259798</v>
      </c>
      <c r="E46" s="60" t="n">
        <f aca="false">E45</f>
        <v>90</v>
      </c>
      <c r="F46" s="60" t="n">
        <f aca="false">F45</f>
        <v>-10</v>
      </c>
      <c r="G46" s="61" t="n">
        <f aca="false">E46+C46*COS(D46*3.1415/180)</f>
        <v>104.992076907771</v>
      </c>
      <c r="H46" s="61" t="n">
        <f aca="false">F46+C46*SIN(D46*3.1415/180)</f>
        <v>3.82886944010583</v>
      </c>
    </row>
    <row r="47" customFormat="false" ht="12.8" hidden="false" customHeight="false" outlineLevel="0" collapsed="false">
      <c r="A47" s="61" t="n">
        <f aca="false">A46+1</f>
        <v>-3</v>
      </c>
      <c r="B47" s="60" t="n">
        <f aca="false">B46</f>
        <v>11.3099324740202</v>
      </c>
      <c r="C47" s="41" t="n">
        <f aca="false">C46</f>
        <v>20.3960780543711</v>
      </c>
      <c r="D47" s="61" t="n">
        <f aca="false">90-B47+90*A47/10</f>
        <v>51.6900675259798</v>
      </c>
      <c r="E47" s="60" t="n">
        <f aca="false">E46</f>
        <v>90</v>
      </c>
      <c r="F47" s="60" t="n">
        <f aca="false">F46</f>
        <v>-10</v>
      </c>
      <c r="G47" s="61" t="n">
        <f aca="false">E47+C47*COS(D47*3.1415/180)</f>
        <v>102.644261910897</v>
      </c>
      <c r="H47" s="61" t="n">
        <f aca="false">F47+C47*SIN(D47*3.1415/180)</f>
        <v>6.00383206387295</v>
      </c>
    </row>
    <row r="48" customFormat="false" ht="12.8" hidden="false" customHeight="false" outlineLevel="0" collapsed="false">
      <c r="A48" s="61" t="n">
        <f aca="false">A47+1</f>
        <v>-2</v>
      </c>
      <c r="B48" s="60" t="n">
        <f aca="false">B47</f>
        <v>11.3099324740202</v>
      </c>
      <c r="C48" s="41" t="n">
        <f aca="false">C47</f>
        <v>20.3960780543711</v>
      </c>
      <c r="D48" s="61" t="n">
        <f aca="false">90-B48+90*A48/10</f>
        <v>60.6900675259798</v>
      </c>
      <c r="E48" s="60" t="n">
        <f aca="false">E47</f>
        <v>90</v>
      </c>
      <c r="F48" s="60" t="n">
        <f aca="false">F47</f>
        <v>-10</v>
      </c>
      <c r="G48" s="61" t="n">
        <f aca="false">E48+C48*COS(D48*3.1415/180)</f>
        <v>99.9851215484738</v>
      </c>
      <c r="H48" s="61" t="n">
        <f aca="false">F48+C48*SIN(D48*3.1415/180)</f>
        <v>7.78475042451266</v>
      </c>
    </row>
    <row r="49" customFormat="false" ht="12.8" hidden="false" customHeight="false" outlineLevel="0" collapsed="false">
      <c r="A49" s="61" t="n">
        <f aca="false">A48+1</f>
        <v>-1</v>
      </c>
      <c r="B49" s="60" t="n">
        <f aca="false">B48</f>
        <v>11.3099324740202</v>
      </c>
      <c r="C49" s="41" t="n">
        <f aca="false">C48</f>
        <v>20.3960780543711</v>
      </c>
      <c r="D49" s="61" t="n">
        <f aca="false">90-B49+90*A49/10</f>
        <v>69.6900675259798</v>
      </c>
      <c r="E49" s="60" t="n">
        <f aca="false">E48</f>
        <v>90</v>
      </c>
      <c r="F49" s="60" t="n">
        <f aca="false">F48</f>
        <v>-10</v>
      </c>
      <c r="G49" s="61" t="n">
        <f aca="false">E49+C49*COS(D49*3.1415/180)</f>
        <v>97.080128827247</v>
      </c>
      <c r="H49" s="61" t="n">
        <f aca="false">F49+C49*SIN(D49*3.1415/180)</f>
        <v>9.12777498272042</v>
      </c>
    </row>
    <row r="50" customFormat="false" ht="12.8" hidden="false" customHeight="false" outlineLevel="0" collapsed="false">
      <c r="A50" s="61" t="n">
        <f aca="false">A49+1</f>
        <v>0</v>
      </c>
      <c r="B50" s="60" t="n">
        <f aca="false">B49</f>
        <v>11.3099324740202</v>
      </c>
      <c r="C50" s="41" t="n">
        <f aca="false">C49</f>
        <v>20.3960780543711</v>
      </c>
      <c r="D50" s="61" t="n">
        <f aca="false">90-B50+90*A50/10</f>
        <v>78.6900675259798</v>
      </c>
      <c r="E50" s="60" t="n">
        <f aca="false">E49</f>
        <v>90</v>
      </c>
      <c r="F50" s="60" t="n">
        <f aca="false">F49</f>
        <v>-10</v>
      </c>
      <c r="G50" s="61" t="n">
        <f aca="false">E50+C50*COS(D50*3.1415/180)</f>
        <v>94.0008100986337</v>
      </c>
      <c r="H50" s="61" t="n">
        <f aca="false">F50+C50*SIN(D50*3.1415/180)</f>
        <v>9.99983796321036</v>
      </c>
    </row>
    <row r="51" customFormat="false" ht="12.8" hidden="false" customHeight="false" outlineLevel="0" collapsed="false">
      <c r="A51" s="61" t="n">
        <f aca="false">A50+1</f>
        <v>1</v>
      </c>
      <c r="B51" s="60" t="n">
        <f aca="false">B50</f>
        <v>11.3099324740202</v>
      </c>
      <c r="C51" s="41" t="n">
        <f aca="false">C50</f>
        <v>20.3960780543711</v>
      </c>
      <c r="D51" s="61" t="n">
        <f aca="false">90-B51+90*A51/10</f>
        <v>87.6900675259798</v>
      </c>
      <c r="E51" s="60" t="n">
        <f aca="false">E50</f>
        <v>90</v>
      </c>
      <c r="F51" s="60" t="n">
        <f aca="false">F50</f>
        <v>-10</v>
      </c>
      <c r="G51" s="61" t="n">
        <f aca="false">E51+C51*COS(D51*3.1415/180)</f>
        <v>90.8229839462398</v>
      </c>
      <c r="H51" s="61" t="n">
        <f aca="false">F51+C51*SIN(D51*3.1415/180)</f>
        <v>10.37946754516</v>
      </c>
    </row>
    <row r="52" customFormat="false" ht="12.8" hidden="false" customHeight="false" outlineLevel="0" collapsed="false">
      <c r="A52" s="61" t="n">
        <f aca="false">A51+1</f>
        <v>2</v>
      </c>
      <c r="B52" s="60" t="n">
        <f aca="false">B51</f>
        <v>11.3099324740202</v>
      </c>
      <c r="C52" s="41" t="n">
        <f aca="false">C51</f>
        <v>20.3960780543711</v>
      </c>
      <c r="D52" s="61" t="n">
        <f aca="false">90-B52+90*A52/10</f>
        <v>96.6900675259798</v>
      </c>
      <c r="E52" s="60" t="n">
        <f aca="false">E51</f>
        <v>90</v>
      </c>
      <c r="F52" s="60" t="n">
        <f aca="false">F51</f>
        <v>-10</v>
      </c>
      <c r="G52" s="61" t="n">
        <f aca="false">E52+C52*COS(D52*3.1415/180)</f>
        <v>87.6248943905955</v>
      </c>
      <c r="H52" s="61" t="n">
        <f aca="false">F52+C52*SIN(D52*3.1415/180)</f>
        <v>10.2573165385787</v>
      </c>
    </row>
    <row r="53" customFormat="false" ht="12.8" hidden="false" customHeight="false" outlineLevel="0" collapsed="false">
      <c r="A53" s="61" t="n">
        <f aca="false">A52+1</f>
        <v>3</v>
      </c>
      <c r="B53" s="60" t="n">
        <f aca="false">B52</f>
        <v>11.3099324740202</v>
      </c>
      <c r="C53" s="41" t="n">
        <f aca="false">C52</f>
        <v>20.3960780543711</v>
      </c>
      <c r="D53" s="61" t="n">
        <f aca="false">90-B53+90*A53/10</f>
        <v>105.69006752598</v>
      </c>
      <c r="E53" s="60" t="n">
        <f aca="false">E52</f>
        <v>90</v>
      </c>
      <c r="F53" s="60" t="n">
        <f aca="false">F52</f>
        <v>-10</v>
      </c>
      <c r="G53" s="61" t="n">
        <f aca="false">E53+C53*COS(D53*3.1415/180)</f>
        <v>84.4852843750996</v>
      </c>
      <c r="H53" s="61" t="n">
        <f aca="false">F53+C53*SIN(D53*3.1415/180)</f>
        <v>9.63639252959872</v>
      </c>
    </row>
    <row r="54" customFormat="false" ht="12.8" hidden="false" customHeight="false" outlineLevel="0" collapsed="false">
      <c r="A54" s="61" t="n">
        <f aca="false">A53+1</f>
        <v>4</v>
      </c>
      <c r="B54" s="60" t="n">
        <f aca="false">B53</f>
        <v>11.3099324740202</v>
      </c>
      <c r="C54" s="41" t="n">
        <f aca="false">C53</f>
        <v>20.3960780543711</v>
      </c>
      <c r="D54" s="61" t="n">
        <f aca="false">90-B54+90*A54/10</f>
        <v>114.69006752598</v>
      </c>
      <c r="E54" s="60" t="n">
        <f aca="false">E53</f>
        <v>90</v>
      </c>
      <c r="F54" s="60" t="n">
        <f aca="false">F53</f>
        <v>-10</v>
      </c>
      <c r="G54" s="61" t="n">
        <f aca="false">E54+C54*COS(D54*3.1415/180)</f>
        <v>81.4814569675503</v>
      </c>
      <c r="H54" s="61" t="n">
        <f aca="false">F54+C54*SIN(D54*3.1415/180)</f>
        <v>8.53198382808228</v>
      </c>
    </row>
    <row r="55" customFormat="false" ht="12.8" hidden="false" customHeight="false" outlineLevel="0" collapsed="false">
      <c r="A55" s="61" t="n">
        <f aca="false">A54+1</f>
        <v>5</v>
      </c>
      <c r="B55" s="60" t="n">
        <f aca="false">B54</f>
        <v>11.3099324740202</v>
      </c>
      <c r="C55" s="41" t="n">
        <f aca="false">C54</f>
        <v>20.3960780543711</v>
      </c>
      <c r="D55" s="61" t="n">
        <f aca="false">90-B55+90*A55/10</f>
        <v>123.69006752598</v>
      </c>
      <c r="E55" s="60" t="n">
        <f aca="false">E54</f>
        <v>90</v>
      </c>
      <c r="F55" s="60" t="n">
        <f aca="false">F54</f>
        <v>-10</v>
      </c>
      <c r="G55" s="61" t="n">
        <f aca="false">E55+C55*COS(D55*3.1415/180)</f>
        <v>78.6873720141047</v>
      </c>
      <c r="H55" s="61" t="n">
        <f aca="false">F55+C55*SIN(D55*3.1415/180)</f>
        <v>6.97128304085283</v>
      </c>
    </row>
    <row r="56" customFormat="false" ht="12.8" hidden="false" customHeight="false" outlineLevel="0" collapsed="false">
      <c r="A56" s="61" t="n">
        <f aca="false">A55+1</f>
        <v>6</v>
      </c>
      <c r="B56" s="60" t="n">
        <f aca="false">B55</f>
        <v>11.3099324740202</v>
      </c>
      <c r="C56" s="41" t="n">
        <f aca="false">C55</f>
        <v>20.3960780543711</v>
      </c>
      <c r="D56" s="61" t="n">
        <f aca="false">90-B56+90*A56/10</f>
        <v>132.69006752598</v>
      </c>
      <c r="E56" s="60" t="n">
        <f aca="false">E55</f>
        <v>90</v>
      </c>
      <c r="F56" s="60" t="n">
        <f aca="false">F55</f>
        <v>-10</v>
      </c>
      <c r="G56" s="61" t="n">
        <f aca="false">E56+C56*COS(D56*3.1415/180)</f>
        <v>76.1718251096054</v>
      </c>
      <c r="H56" s="61" t="n">
        <f aca="false">F56+C56*SIN(D56*3.1415/180)</f>
        <v>4.99271753888074</v>
      </c>
    </row>
    <row r="57" customFormat="false" ht="12.8" hidden="false" customHeight="false" outlineLevel="0" collapsed="false">
      <c r="A57" s="61" t="n">
        <f aca="false">A56+1</f>
        <v>7</v>
      </c>
      <c r="B57" s="60" t="n">
        <f aca="false">B56</f>
        <v>11.3099324740202</v>
      </c>
      <c r="C57" s="41" t="n">
        <f aca="false">C56</f>
        <v>20.3960780543711</v>
      </c>
      <c r="D57" s="61" t="n">
        <f aca="false">90-B57+90*A57/10</f>
        <v>141.69006752598</v>
      </c>
      <c r="E57" s="60" t="n">
        <f aca="false">E56</f>
        <v>90</v>
      </c>
      <c r="F57" s="60" t="n">
        <f aca="false">F56</f>
        <v>-10</v>
      </c>
      <c r="G57" s="61" t="n">
        <f aca="false">E57+C57*COS(D57*3.1415/180)</f>
        <v>73.9967537214285</v>
      </c>
      <c r="H57" s="61" t="n">
        <f aca="false">F57+C57*SIN(D57*3.1415/180)</f>
        <v>2.6450033035736</v>
      </c>
    </row>
    <row r="58" customFormat="false" ht="12.8" hidden="false" customHeight="false" outlineLevel="0" collapsed="false">
      <c r="A58" s="61" t="n">
        <f aca="false">A57+1</f>
        <v>8</v>
      </c>
      <c r="B58" s="60" t="n">
        <f aca="false">B57</f>
        <v>11.3099324740202</v>
      </c>
      <c r="C58" s="41" t="n">
        <f aca="false">C57</f>
        <v>20.3960780543711</v>
      </c>
      <c r="D58" s="61" t="n">
        <f aca="false">90-B58+90*A58/10</f>
        <v>150.69006752598</v>
      </c>
      <c r="E58" s="60" t="n">
        <f aca="false">E57</f>
        <v>90</v>
      </c>
      <c r="F58" s="60" t="n">
        <f aca="false">F57</f>
        <v>-10</v>
      </c>
      <c r="G58" s="61" t="n">
        <f aca="false">E58+C58*COS(D58*3.1415/180)</f>
        <v>72.2157121732497</v>
      </c>
      <c r="H58" s="61" t="n">
        <f aca="false">F58+C58*SIN(D58*3.1415/180)</f>
        <v>-0.0140545517561375</v>
      </c>
    </row>
    <row r="59" customFormat="false" ht="12.8" hidden="false" customHeight="false" outlineLevel="0" collapsed="false">
      <c r="A59" s="61" t="n">
        <f aca="false">A58+1</f>
        <v>9</v>
      </c>
      <c r="B59" s="60" t="n">
        <f aca="false">B58</f>
        <v>11.3099324740202</v>
      </c>
      <c r="C59" s="41" t="n">
        <f aca="false">C58</f>
        <v>20.3960780543711</v>
      </c>
      <c r="D59" s="61" t="n">
        <f aca="false">90-B59+90*A59/10</f>
        <v>159.69006752598</v>
      </c>
      <c r="E59" s="60" t="n">
        <f aca="false">E58</f>
        <v>90</v>
      </c>
      <c r="F59" s="60" t="n">
        <f aca="false">F58</f>
        <v>-10</v>
      </c>
      <c r="G59" s="61" t="n">
        <f aca="false">E59+C59*COS(D59*3.1415/180)</f>
        <v>70.8725530374812</v>
      </c>
      <c r="H59" s="61" t="n">
        <f aca="false">F59+C59*SIN(D59*3.1415/180)</f>
        <v>-2.91898505184241</v>
      </c>
    </row>
    <row r="60" customFormat="false" ht="12.8" hidden="false" customHeight="false" outlineLevel="0" collapsed="false">
      <c r="A60" s="61" t="n">
        <f aca="false">A59+1</f>
        <v>10</v>
      </c>
      <c r="B60" s="60" t="n">
        <f aca="false">B59</f>
        <v>11.3099324740202</v>
      </c>
      <c r="C60" s="41" t="n">
        <f aca="false">C59</f>
        <v>20.3960780543711</v>
      </c>
      <c r="D60" s="61" t="n">
        <f aca="false">90-B60+90*A60/10</f>
        <v>168.69006752598</v>
      </c>
      <c r="E60" s="60" t="n">
        <f aca="false">E59</f>
        <v>90</v>
      </c>
      <c r="F60" s="60" t="n">
        <f aca="false">F59</f>
        <v>-10</v>
      </c>
      <c r="G60" s="61" t="n">
        <f aca="false">E60+C60*COS(D60*3.1415/180)</f>
        <v>70.00034740296</v>
      </c>
      <c r="H60" s="61" t="n">
        <f aca="false">F60+C60*SIN(D60*3.1415/180)</f>
        <v>-5.99826337726856</v>
      </c>
    </row>
    <row r="63" customFormat="false" ht="12.8" hidden="false" customHeight="false" outlineLevel="0" collapsed="false">
      <c r="A63" s="57" t="s">
        <v>65</v>
      </c>
    </row>
    <row r="64" customFormat="false" ht="12.8" hidden="false" customHeight="false" outlineLevel="0" collapsed="false">
      <c r="A64" s="59"/>
      <c r="B64" s="59"/>
      <c r="C64" s="59"/>
      <c r="D64" s="59"/>
      <c r="E64" s="59"/>
      <c r="F64" s="59"/>
      <c r="G64" s="59" t="s">
        <v>57</v>
      </c>
      <c r="H64" s="59" t="s">
        <v>58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</row>
    <row r="65" customFormat="false" ht="12.8" hidden="false" customHeight="false" outlineLevel="0" collapsed="false">
      <c r="G65" s="60" t="n">
        <f aca="false">'Eingabe und Ergebnisse'!B20</f>
        <v>90</v>
      </c>
      <c r="H65" s="61" t="n">
        <f aca="false">'Eingabe und Ergebnisse'!B21</f>
        <v>-10</v>
      </c>
    </row>
    <row r="66" customFormat="false" ht="12.8" hidden="false" customHeight="false" outlineLevel="0" collapsed="false">
      <c r="G66" s="61" t="n">
        <f aca="false">G50</f>
        <v>94.0008100986337</v>
      </c>
      <c r="H66" s="61" t="n">
        <f aca="false">H50</f>
        <v>9.99983796321036</v>
      </c>
    </row>
    <row r="69" customFormat="false" ht="12.8" hidden="false" customHeight="false" outlineLevel="0" collapsed="false">
      <c r="A69" s="57" t="s">
        <v>66</v>
      </c>
    </row>
    <row r="70" customFormat="false" ht="12.8" hidden="false" customHeight="false" outlineLevel="0" collapsed="false">
      <c r="A70" s="61" t="n">
        <f aca="false">SQRT(POWER(G66-F16,2)+POWER(H66-G16,2))</f>
        <v>89.3356813914101</v>
      </c>
    </row>
    <row r="72" customFormat="false" ht="12.8" hidden="false" customHeight="false" outlineLevel="0" collapsed="false">
      <c r="A72" s="57" t="s">
        <v>67</v>
      </c>
    </row>
    <row r="73" customFormat="false" ht="12.8" hidden="false" customHeight="false" outlineLevel="0" collapsed="false">
      <c r="A73" s="59" t="s">
        <v>57</v>
      </c>
      <c r="B73" s="59" t="s">
        <v>58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  <c r="IV73" s="59"/>
    </row>
    <row r="74" customFormat="false" ht="12.8" hidden="false" customHeight="false" outlineLevel="0" collapsed="false">
      <c r="A74" s="61" t="n">
        <f aca="false">F16</f>
        <v>6.42807325242423</v>
      </c>
      <c r="B74" s="61" t="n">
        <f aca="false">G16</f>
        <v>-7.66027899370958</v>
      </c>
    </row>
    <row r="75" customFormat="false" ht="12.8" hidden="false" customHeight="false" outlineLevel="0" collapsed="false">
      <c r="A75" s="61" t="n">
        <f aca="false">G66</f>
        <v>94.0008100986337</v>
      </c>
      <c r="B75" s="61" t="n">
        <f aca="false">H66</f>
        <v>9.99983796321036</v>
      </c>
    </row>
    <row r="77" customFormat="false" ht="12.8" hidden="false" customHeight="false" outlineLevel="0" collapsed="false">
      <c r="A77" s="57" t="s">
        <v>68</v>
      </c>
    </row>
    <row r="78" customFormat="false" ht="12.8" hidden="false" customHeight="false" outlineLevel="0" collapsed="false">
      <c r="A78" s="61" t="n">
        <f aca="false">ATAN((H66-G16)/(G66-F16))</f>
        <v>0.198993384852839</v>
      </c>
    </row>
    <row r="80" customFormat="false" ht="12.8" hidden="false" customHeight="false" outlineLevel="0" collapsed="false">
      <c r="A80" s="57" t="s">
        <v>69</v>
      </c>
    </row>
    <row r="81" customFormat="false" ht="12.8" hidden="false" customHeight="false" outlineLevel="0" collapsed="false">
      <c r="A81" s="58"/>
      <c r="B81" s="59" t="s">
        <v>54</v>
      </c>
      <c r="C81" s="59" t="s">
        <v>61</v>
      </c>
      <c r="D81" s="59" t="s">
        <v>70</v>
      </c>
      <c r="E81" s="59" t="s">
        <v>71</v>
      </c>
      <c r="F81" s="59" t="s">
        <v>72</v>
      </c>
      <c r="G81" s="59" t="s">
        <v>57</v>
      </c>
      <c r="H81" s="59" t="s">
        <v>58</v>
      </c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/>
      <c r="IN81" s="59"/>
      <c r="IO81" s="59"/>
      <c r="IP81" s="59"/>
      <c r="IQ81" s="59"/>
      <c r="IR81" s="59"/>
      <c r="IS81" s="59"/>
      <c r="IT81" s="59"/>
      <c r="IU81" s="59"/>
      <c r="IV81" s="59"/>
    </row>
    <row r="82" customFormat="false" ht="12.8" hidden="false" customHeight="false" outlineLevel="0" collapsed="false">
      <c r="A82" s="0" t="n">
        <v>-10</v>
      </c>
      <c r="B82" s="61" t="n">
        <f aca="false">A78</f>
        <v>0.198993384852839</v>
      </c>
      <c r="C82" s="61" t="n">
        <f aca="false">A70</f>
        <v>89.3356813914101</v>
      </c>
      <c r="D82" s="61" t="n">
        <f aca="false">B82+A82/10*3.1415/8</f>
        <v>-0.193694115147161</v>
      </c>
      <c r="E82" s="61" t="n">
        <f aca="false">F6</f>
        <v>-1.73597485229364</v>
      </c>
      <c r="F82" s="61" t="n">
        <f aca="false">G6</f>
        <v>-9.84816690111434</v>
      </c>
      <c r="G82" s="61" t="n">
        <f aca="false">E82+C82*COS(D82)</f>
        <v>85.9291176614092</v>
      </c>
      <c r="H82" s="61" t="n">
        <f aca="false">F82+C82*SIN(D82)</f>
        <v>-27.0439665112359</v>
      </c>
    </row>
    <row r="83" customFormat="false" ht="12.8" hidden="false" customHeight="false" outlineLevel="0" collapsed="false">
      <c r="A83" s="61" t="n">
        <f aca="false">A82+1</f>
        <v>-9</v>
      </c>
      <c r="B83" s="61" t="n">
        <f aca="false">B82</f>
        <v>0.198993384852839</v>
      </c>
      <c r="C83" s="61" t="n">
        <f aca="false">C82</f>
        <v>89.3356813914101</v>
      </c>
      <c r="D83" s="61" t="n">
        <f aca="false">B83+A83/10*3.1415/8</f>
        <v>-0.154425365147161</v>
      </c>
      <c r="E83" s="61" t="n">
        <f aca="false">E82</f>
        <v>-1.73597485229364</v>
      </c>
      <c r="F83" s="61" t="n">
        <f aca="false">F82</f>
        <v>-9.84816690111434</v>
      </c>
      <c r="G83" s="61" t="n">
        <f aca="false">E83+C83*COS(D83)</f>
        <v>86.5366190623798</v>
      </c>
      <c r="H83" s="61" t="n">
        <f aca="false">F83+C83*SIN(D83)</f>
        <v>-23.5890960270031</v>
      </c>
    </row>
    <row r="84" customFormat="false" ht="12.8" hidden="false" customHeight="false" outlineLevel="0" collapsed="false">
      <c r="A84" s="61" t="n">
        <f aca="false">A83+1</f>
        <v>-8</v>
      </c>
      <c r="B84" s="61" t="n">
        <f aca="false">B83</f>
        <v>0.198993384852839</v>
      </c>
      <c r="C84" s="61" t="n">
        <f aca="false">C83</f>
        <v>89.3356813914101</v>
      </c>
      <c r="D84" s="61" t="n">
        <f aca="false">B84+A84/10*3.1415/8</f>
        <v>-0.115156615147161</v>
      </c>
      <c r="E84" s="61" t="n">
        <f aca="false">E83</f>
        <v>-1.73597485229364</v>
      </c>
      <c r="F84" s="61" t="n">
        <f aca="false">F83</f>
        <v>-9.84816690111434</v>
      </c>
      <c r="G84" s="61" t="n">
        <f aca="false">E84+C84*COS(D84)</f>
        <v>87.0080185489686</v>
      </c>
      <c r="H84" s="61" t="n">
        <f aca="false">F84+C84*SIN(D84)</f>
        <v>-20.1130392755895</v>
      </c>
    </row>
    <row r="85" customFormat="false" ht="12.8" hidden="false" customHeight="false" outlineLevel="0" collapsed="false">
      <c r="A85" s="61" t="n">
        <f aca="false">A84+1</f>
        <v>-7</v>
      </c>
      <c r="B85" s="61" t="n">
        <f aca="false">B84</f>
        <v>0.198993384852839</v>
      </c>
      <c r="C85" s="61" t="n">
        <f aca="false">C84</f>
        <v>89.3356813914101</v>
      </c>
      <c r="D85" s="61" t="n">
        <f aca="false">B85+A85/10*3.1415/8</f>
        <v>-0.0758878651471612</v>
      </c>
      <c r="E85" s="61" t="n">
        <f aca="false">E84</f>
        <v>-1.73597485229364</v>
      </c>
      <c r="F85" s="61" t="n">
        <f aca="false">F84</f>
        <v>-9.84816690111434</v>
      </c>
      <c r="G85" s="61" t="n">
        <f aca="false">E85+C85*COS(D85)</f>
        <v>87.3425893002031</v>
      </c>
      <c r="H85" s="61" t="n">
        <f aca="false">F85+C85*SIN(D85)</f>
        <v>-16.6211557684514</v>
      </c>
    </row>
    <row r="86" customFormat="false" ht="12.8" hidden="false" customHeight="false" outlineLevel="0" collapsed="false">
      <c r="A86" s="61" t="n">
        <f aca="false">A85+1</f>
        <v>-6</v>
      </c>
      <c r="B86" s="61" t="n">
        <f aca="false">B85</f>
        <v>0.198993384852839</v>
      </c>
      <c r="C86" s="61" t="n">
        <f aca="false">C85</f>
        <v>89.3356813914101</v>
      </c>
      <c r="D86" s="61" t="n">
        <f aca="false">B86+A86/10*3.1415/8</f>
        <v>-0.0366191151471611</v>
      </c>
      <c r="E86" s="61" t="n">
        <f aca="false">E85</f>
        <v>-1.73597485229364</v>
      </c>
      <c r="F86" s="61" t="n">
        <f aca="false">F85</f>
        <v>-9.84816690111434</v>
      </c>
      <c r="G86" s="61" t="n">
        <f aca="false">E86+C86*COS(D86)</f>
        <v>87.53981546266</v>
      </c>
      <c r="H86" s="61" t="n">
        <f aca="false">F86+C86*SIN(D86)</f>
        <v>-13.1188294193162</v>
      </c>
    </row>
    <row r="87" customFormat="false" ht="12.8" hidden="false" customHeight="false" outlineLevel="0" collapsed="false">
      <c r="A87" s="61" t="n">
        <f aca="false">A86+1</f>
        <v>-5</v>
      </c>
      <c r="B87" s="61" t="n">
        <f aca="false">B86</f>
        <v>0.198993384852839</v>
      </c>
      <c r="C87" s="61" t="n">
        <f aca="false">C86</f>
        <v>89.3356813914101</v>
      </c>
      <c r="D87" s="61" t="n">
        <f aca="false">B87+A87/10*3.1415/8</f>
        <v>0.00264963485283884</v>
      </c>
      <c r="E87" s="61" t="n">
        <f aca="false">E86</f>
        <v>-1.73597485229364</v>
      </c>
      <c r="F87" s="61" t="n">
        <f aca="false">F86</f>
        <v>-9.84816690111434</v>
      </c>
      <c r="G87" s="61" t="n">
        <f aca="false">E87+C87*COS(D87)</f>
        <v>87.5993929458275</v>
      </c>
      <c r="H87" s="61" t="n">
        <f aca="false">F87+C87*SIN(D87)</f>
        <v>-9.61146024306686</v>
      </c>
    </row>
    <row r="88" customFormat="false" ht="12.8" hidden="false" customHeight="false" outlineLevel="0" collapsed="false">
      <c r="A88" s="61" t="n">
        <f aca="false">A87+1</f>
        <v>-4</v>
      </c>
      <c r="B88" s="61" t="n">
        <f aca="false">B87</f>
        <v>0.198993384852839</v>
      </c>
      <c r="C88" s="61" t="n">
        <f aca="false">C87</f>
        <v>89.3356813914101</v>
      </c>
      <c r="D88" s="61" t="n">
        <f aca="false">B88+A88/10*3.1415/8</f>
        <v>0.0419183848528388</v>
      </c>
      <c r="E88" s="61" t="n">
        <f aca="false">E87</f>
        <v>-1.73597485229364</v>
      </c>
      <c r="F88" s="61" t="n">
        <f aca="false">F87</f>
        <v>-9.84816690111434</v>
      </c>
      <c r="G88" s="61" t="n">
        <f aca="false">E88+C88*COS(D88)</f>
        <v>87.5212298909625</v>
      </c>
      <c r="H88" s="61" t="n">
        <f aca="false">F88+C88*SIN(D88)</f>
        <v>-6.10445602980184</v>
      </c>
    </row>
    <row r="89" customFormat="false" ht="12.8" hidden="false" customHeight="false" outlineLevel="0" collapsed="false">
      <c r="A89" s="61" t="n">
        <f aca="false">A88+1</f>
        <v>-3</v>
      </c>
      <c r="B89" s="61" t="n">
        <f aca="false">B88</f>
        <v>0.198993384852839</v>
      </c>
      <c r="C89" s="61" t="n">
        <f aca="false">C88</f>
        <v>89.3356813914101</v>
      </c>
      <c r="D89" s="61" t="n">
        <f aca="false">B89+A89/10*3.1415/8</f>
        <v>0.0811871348528389</v>
      </c>
      <c r="E89" s="61" t="n">
        <f aca="false">E88</f>
        <v>-1.73597485229364</v>
      </c>
      <c r="F89" s="61" t="n">
        <f aca="false">F88</f>
        <v>-9.84816690111434</v>
      </c>
      <c r="G89" s="61" t="n">
        <f aca="false">E89+C89*COS(D89)</f>
        <v>87.3054468127225</v>
      </c>
      <c r="H89" s="61" t="n">
        <f aca="false">F89+C89*SIN(D89)</f>
        <v>-2.60322400690624</v>
      </c>
    </row>
    <row r="90" customFormat="false" ht="12.8" hidden="false" customHeight="false" outlineLevel="0" collapsed="false">
      <c r="A90" s="61" t="n">
        <f aca="false">A89+1</f>
        <v>-2</v>
      </c>
      <c r="B90" s="61" t="n">
        <f aca="false">B89</f>
        <v>0.198993384852839</v>
      </c>
      <c r="C90" s="61" t="n">
        <f aca="false">C89</f>
        <v>89.3356813914101</v>
      </c>
      <c r="D90" s="61" t="n">
        <f aca="false">B90+A90/10*3.1415/8</f>
        <v>0.120455884852839</v>
      </c>
      <c r="E90" s="61" t="n">
        <f aca="false">E89</f>
        <v>-1.73597485229364</v>
      </c>
      <c r="F90" s="61" t="n">
        <f aca="false">F89</f>
        <v>-9.84816690111434</v>
      </c>
      <c r="G90" s="61" t="n">
        <f aca="false">E90+C90*COS(D90)</f>
        <v>86.9523764133508</v>
      </c>
      <c r="H90" s="61" t="n">
        <f aca="false">F90+C90*SIN(D90)</f>
        <v>0.886837498009099</v>
      </c>
    </row>
    <row r="91" customFormat="false" ht="12.8" hidden="false" customHeight="false" outlineLevel="0" collapsed="false">
      <c r="A91" s="61" t="n">
        <f aca="false">A90+1</f>
        <v>-1</v>
      </c>
      <c r="B91" s="61" t="n">
        <f aca="false">B90</f>
        <v>0.198993384852839</v>
      </c>
      <c r="C91" s="61" t="n">
        <f aca="false">C90</f>
        <v>89.3356813914101</v>
      </c>
      <c r="D91" s="61" t="n">
        <f aca="false">B91+A91/10*3.1415/8</f>
        <v>0.159724634852839</v>
      </c>
      <c r="E91" s="61" t="n">
        <f aca="false">E90</f>
        <v>-1.73597485229364</v>
      </c>
      <c r="F91" s="61" t="n">
        <f aca="false">F90</f>
        <v>-9.84816690111434</v>
      </c>
      <c r="G91" s="61" t="n">
        <f aca="false">E91+C91*COS(D91)</f>
        <v>86.4625630697049</v>
      </c>
      <c r="H91" s="61" t="n">
        <f aca="false">F91+C91*SIN(D91)</f>
        <v>4.36034738044657</v>
      </c>
    </row>
    <row r="92" customFormat="false" ht="12.8" hidden="false" customHeight="false" outlineLevel="0" collapsed="false">
      <c r="A92" s="61" t="n">
        <f aca="false">A91+1</f>
        <v>0</v>
      </c>
      <c r="B92" s="61" t="n">
        <f aca="false">B91</f>
        <v>0.198993384852839</v>
      </c>
      <c r="C92" s="61" t="n">
        <f aca="false">C91</f>
        <v>89.3356813914101</v>
      </c>
      <c r="D92" s="61" t="n">
        <f aca="false">B92+A92/10*3.1415/8</f>
        <v>0.198993384852839</v>
      </c>
      <c r="E92" s="61" t="n">
        <f aca="false">E91</f>
        <v>-1.73597485229364</v>
      </c>
      <c r="F92" s="61" t="n">
        <f aca="false">F91</f>
        <v>-9.84816690111434</v>
      </c>
      <c r="G92" s="61" t="n">
        <f aca="false">E92+C92*COS(D92)</f>
        <v>85.8367619939158</v>
      </c>
      <c r="H92" s="61" t="n">
        <f aca="false">F92+C92*SIN(D92)</f>
        <v>7.8119500558056</v>
      </c>
    </row>
    <row r="93" customFormat="false" ht="12.8" hidden="false" customHeight="false" outlineLevel="0" collapsed="false">
      <c r="A93" s="61" t="n">
        <f aca="false">A92+1</f>
        <v>1</v>
      </c>
      <c r="B93" s="61" t="n">
        <f aca="false">B92</f>
        <v>0.198993384852839</v>
      </c>
      <c r="C93" s="61" t="n">
        <f aca="false">C92</f>
        <v>89.3356813914101</v>
      </c>
      <c r="D93" s="61" t="n">
        <f aca="false">B93+A93/10*3.1415/8</f>
        <v>0.238262134852839</v>
      </c>
      <c r="E93" s="61" t="n">
        <f aca="false">E92</f>
        <v>-1.73597485229364</v>
      </c>
      <c r="F93" s="61" t="n">
        <f aca="false">F92</f>
        <v>-9.84816690111434</v>
      </c>
      <c r="G93" s="61" t="n">
        <f aca="false">E93+C93*COS(D93)</f>
        <v>85.0759380689744</v>
      </c>
      <c r="H93" s="61" t="n">
        <f aca="false">F93+C93*SIN(D93)</f>
        <v>11.2363237168188</v>
      </c>
    </row>
    <row r="94" customFormat="false" ht="12.8" hidden="false" customHeight="false" outlineLevel="0" collapsed="false">
      <c r="A94" s="61" t="n">
        <f aca="false">A93+1</f>
        <v>2</v>
      </c>
      <c r="B94" s="61" t="n">
        <f aca="false">B93</f>
        <v>0.198993384852839</v>
      </c>
      <c r="C94" s="61" t="n">
        <f aca="false">C93</f>
        <v>89.3356813914101</v>
      </c>
      <c r="D94" s="61" t="n">
        <f aca="false">B94+A94/10*3.1415/8</f>
        <v>0.277530884852839</v>
      </c>
      <c r="E94" s="61" t="n">
        <f aca="false">E93</f>
        <v>-1.73597485229364</v>
      </c>
      <c r="F94" s="61" t="n">
        <f aca="false">F93</f>
        <v>-9.84816690111434</v>
      </c>
      <c r="G94" s="61" t="n">
        <f aca="false">E94+C94*COS(D94)</f>
        <v>84.1812643610398</v>
      </c>
      <c r="H94" s="61" t="n">
        <f aca="false">F94+C94*SIN(D94)</f>
        <v>14.6281885389093</v>
      </c>
    </row>
    <row r="95" customFormat="false" ht="12.8" hidden="false" customHeight="false" outlineLevel="0" collapsed="false">
      <c r="A95" s="61" t="n">
        <f aca="false">A94+1</f>
        <v>3</v>
      </c>
      <c r="B95" s="61" t="n">
        <f aca="false">B94</f>
        <v>0.198993384852839</v>
      </c>
      <c r="C95" s="61" t="n">
        <f aca="false">C94</f>
        <v>89.3356813914101</v>
      </c>
      <c r="D95" s="61" t="n">
        <f aca="false">B95+A95/10*3.1415/8</f>
        <v>0.316799634852839</v>
      </c>
      <c r="E95" s="61" t="n">
        <f aca="false">E94</f>
        <v>-1.73597485229364</v>
      </c>
      <c r="F95" s="61" t="n">
        <f aca="false">F94</f>
        <v>-9.84816690111434</v>
      </c>
      <c r="G95" s="61" t="n">
        <f aca="false">E95+C95*COS(D95)</f>
        <v>83.1541203107628</v>
      </c>
      <c r="H95" s="61" t="n">
        <f aca="false">F95+C95*SIN(D95)</f>
        <v>17.9823148208172</v>
      </c>
    </row>
    <row r="96" customFormat="false" ht="12.8" hidden="false" customHeight="false" outlineLevel="0" collapsed="false">
      <c r="A96" s="61" t="n">
        <f aca="false">A95+1</f>
        <v>4</v>
      </c>
      <c r="B96" s="61" t="n">
        <f aca="false">B95</f>
        <v>0.198993384852839</v>
      </c>
      <c r="C96" s="61" t="n">
        <f aca="false">C95</f>
        <v>89.3356813914101</v>
      </c>
      <c r="D96" s="61" t="n">
        <f aca="false">B96+A96/10*3.1415/8</f>
        <v>0.356068384852839</v>
      </c>
      <c r="E96" s="61" t="n">
        <f aca="false">E95</f>
        <v>-1.73597485229364</v>
      </c>
      <c r="F96" s="61" t="n">
        <f aca="false">F95</f>
        <v>-9.84816690111434</v>
      </c>
      <c r="G96" s="61" t="n">
        <f aca="false">E96+C96*COS(D96)</f>
        <v>81.9960896064138</v>
      </c>
      <c r="H96" s="61" t="n">
        <f aca="false">F96+C96*SIN(D96)</f>
        <v>21.2935310479442</v>
      </c>
    </row>
    <row r="97" customFormat="false" ht="12.8" hidden="false" customHeight="false" outlineLevel="0" collapsed="false">
      <c r="A97" s="61" t="n">
        <f aca="false">A96+1</f>
        <v>5</v>
      </c>
      <c r="B97" s="61" t="n">
        <f aca="false">B96</f>
        <v>0.198993384852839</v>
      </c>
      <c r="C97" s="61" t="n">
        <f aca="false">C96</f>
        <v>89.3356813914101</v>
      </c>
      <c r="D97" s="61" t="n">
        <f aca="false">B97+A97/10*3.1415/8</f>
        <v>0.395337134852839</v>
      </c>
      <c r="E97" s="61" t="n">
        <f aca="false">E96</f>
        <v>-1.73597485229364</v>
      </c>
      <c r="F97" s="61" t="n">
        <f aca="false">F96</f>
        <v>-9.84816690111434</v>
      </c>
      <c r="G97" s="61" t="n">
        <f aca="false">E97+C97*COS(D97)</f>
        <v>80.7089577420946</v>
      </c>
      <c r="H97" s="61" t="n">
        <f aca="false">F97+C97*SIN(D97)</f>
        <v>24.5567318659844</v>
      </c>
    </row>
    <row r="98" customFormat="false" ht="12.8" hidden="false" customHeight="false" outlineLevel="0" collapsed="false">
      <c r="A98" s="61" t="n">
        <f aca="false">A97+1</f>
        <v>6</v>
      </c>
      <c r="B98" s="61" t="n">
        <f aca="false">B97</f>
        <v>0.198993384852839</v>
      </c>
      <c r="C98" s="61" t="n">
        <f aca="false">C97</f>
        <v>89.3356813914101</v>
      </c>
      <c r="D98" s="61" t="n">
        <f aca="false">B98+A98/10*3.1415/8</f>
        <v>0.434605884852839</v>
      </c>
      <c r="E98" s="61" t="n">
        <f aca="false">E97</f>
        <v>-1.73597485229364</v>
      </c>
      <c r="F98" s="61" t="n">
        <f aca="false">F97</f>
        <v>-9.84816690111434</v>
      </c>
      <c r="G98" s="61" t="n">
        <f aca="false">E98+C98*COS(D98)</f>
        <v>79.2947092647979</v>
      </c>
      <c r="H98" s="61" t="n">
        <f aca="false">F98+C98*SIN(D98)</f>
        <v>27.7668859525461</v>
      </c>
    </row>
    <row r="99" customFormat="false" ht="12.8" hidden="false" customHeight="false" outlineLevel="0" collapsed="false">
      <c r="A99" s="61" t="n">
        <f aca="false">A98+1</f>
        <v>7</v>
      </c>
      <c r="B99" s="61" t="n">
        <f aca="false">B98</f>
        <v>0.198993384852839</v>
      </c>
      <c r="C99" s="61" t="n">
        <f aca="false">C98</f>
        <v>89.3356813914101</v>
      </c>
      <c r="D99" s="61" t="n">
        <f aca="false">B99+A99/10*3.1415/8</f>
        <v>0.473874634852839</v>
      </c>
      <c r="E99" s="61" t="n">
        <f aca="false">E98</f>
        <v>-1.73597485229364</v>
      </c>
      <c r="F99" s="61" t="n">
        <f aca="false">F98</f>
        <v>-9.84816690111434</v>
      </c>
      <c r="G99" s="61" t="n">
        <f aca="false">E99+C99*COS(D99)</f>
        <v>77.7555247145604</v>
      </c>
      <c r="H99" s="61" t="n">
        <f aca="false">F99+C99*SIN(D99)</f>
        <v>30.9190437746283</v>
      </c>
    </row>
    <row r="100" customFormat="false" ht="12.8" hidden="false" customHeight="false" outlineLevel="0" collapsed="false">
      <c r="A100" s="61" t="n">
        <f aca="false">A99+1</f>
        <v>8</v>
      </c>
      <c r="B100" s="61" t="n">
        <f aca="false">B99</f>
        <v>0.198993384852839</v>
      </c>
      <c r="C100" s="61" t="n">
        <f aca="false">C99</f>
        <v>89.3356813914101</v>
      </c>
      <c r="D100" s="61" t="n">
        <f aca="false">B100+A100/10*3.1415/8</f>
        <v>0.513143384852839</v>
      </c>
      <c r="E100" s="61" t="n">
        <f aca="false">E99</f>
        <v>-1.73597485229364</v>
      </c>
      <c r="F100" s="61" t="n">
        <f aca="false">F99</f>
        <v>-9.84816690111434</v>
      </c>
      <c r="G100" s="61" t="n">
        <f aca="false">E100+C100*COS(D100)</f>
        <v>76.0937772624262</v>
      </c>
      <c r="H100" s="61" t="n">
        <f aca="false">F100+C100*SIN(D100)</f>
        <v>34.0083452199926</v>
      </c>
    </row>
    <row r="101" customFormat="false" ht="12.8" hidden="false" customHeight="false" outlineLevel="0" collapsed="false">
      <c r="A101" s="61" t="n">
        <f aca="false">A100+1</f>
        <v>9</v>
      </c>
      <c r="B101" s="61" t="n">
        <f aca="false">B100</f>
        <v>0.198993384852839</v>
      </c>
      <c r="C101" s="61" t="n">
        <f aca="false">C100</f>
        <v>89.3356813914101</v>
      </c>
      <c r="D101" s="61" t="n">
        <f aca="false">B101+A101/10*3.1415/8</f>
        <v>0.552412134852839</v>
      </c>
      <c r="E101" s="61" t="n">
        <f aca="false">E100</f>
        <v>-1.73597485229364</v>
      </c>
      <c r="F101" s="61" t="n">
        <f aca="false">F100</f>
        <v>-9.84816690111434</v>
      </c>
      <c r="G101" s="61" t="n">
        <f aca="false">E101+C101*COS(D101)</f>
        <v>74.3120290514052</v>
      </c>
      <c r="H101" s="61" t="n">
        <f aca="false">F101+C101*SIN(D101)</f>
        <v>37.0300270906613</v>
      </c>
    </row>
    <row r="102" customFormat="false" ht="12.8" hidden="false" customHeight="false" outlineLevel="0" collapsed="false">
      <c r="A102" s="61" t="n">
        <f aca="false">A101+1</f>
        <v>10</v>
      </c>
      <c r="B102" s="61" t="n">
        <f aca="false">B101</f>
        <v>0.198993384852839</v>
      </c>
      <c r="C102" s="61" t="n">
        <f aca="false">C101</f>
        <v>89.3356813914101</v>
      </c>
      <c r="D102" s="61" t="n">
        <f aca="false">B102+A102/10*3.1415/8</f>
        <v>0.591680884852839</v>
      </c>
      <c r="E102" s="61" t="n">
        <f aca="false">E101</f>
        <v>-1.73597485229364</v>
      </c>
      <c r="F102" s="61" t="n">
        <f aca="false">F101</f>
        <v>-9.84816690111434</v>
      </c>
      <c r="G102" s="61" t="n">
        <f aca="false">E102+C102*COS(D102)</f>
        <v>72.4130272460669</v>
      </c>
      <c r="H102" s="61" t="n">
        <f aca="false">F102+C102*SIN(D102)</f>
        <v>39.9794304469906</v>
      </c>
    </row>
    <row r="105" customFormat="false" ht="12.8" hidden="false" customHeight="false" outlineLevel="0" collapsed="false">
      <c r="A105" s="57" t="s">
        <v>73</v>
      </c>
    </row>
    <row r="106" customFormat="false" ht="12.8" hidden="false" customHeight="false" outlineLevel="0" collapsed="false">
      <c r="A106" s="58"/>
      <c r="B106" s="59" t="s">
        <v>54</v>
      </c>
      <c r="C106" s="59" t="s">
        <v>61</v>
      </c>
      <c r="D106" s="59" t="s">
        <v>70</v>
      </c>
      <c r="E106" s="59" t="s">
        <v>71</v>
      </c>
      <c r="F106" s="59" t="s">
        <v>72</v>
      </c>
      <c r="G106" s="59" t="s">
        <v>57</v>
      </c>
      <c r="H106" s="59" t="s">
        <v>58</v>
      </c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</row>
    <row r="107" customFormat="false" ht="12.8" hidden="false" customHeight="false" outlineLevel="0" collapsed="false">
      <c r="A107" s="0" t="n">
        <v>-10</v>
      </c>
      <c r="B107" s="61" t="n">
        <f aca="false">A78</f>
        <v>0.198993384852839</v>
      </c>
      <c r="C107" s="61" t="n">
        <f aca="false">A70</f>
        <v>89.3356813914101</v>
      </c>
      <c r="D107" s="61" t="n">
        <f aca="false">B107+A107/10*3.1415/8</f>
        <v>-0.193694115147161</v>
      </c>
      <c r="E107" s="61" t="n">
        <f aca="false">F26</f>
        <v>10</v>
      </c>
      <c r="F107" s="61" t="n">
        <f aca="false">G26</f>
        <v>0</v>
      </c>
      <c r="G107" s="61" t="n">
        <f aca="false">E107+C107*COS(D107)</f>
        <v>97.6650925137029</v>
      </c>
      <c r="H107" s="61" t="n">
        <f aca="false">F107+C107*SIN(D107)</f>
        <v>-17.1957996101216</v>
      </c>
    </row>
    <row r="108" customFormat="false" ht="12.8" hidden="false" customHeight="false" outlineLevel="0" collapsed="false">
      <c r="A108" s="61" t="n">
        <f aca="false">A107+1</f>
        <v>-9</v>
      </c>
      <c r="B108" s="61" t="n">
        <f aca="false">B107</f>
        <v>0.198993384852839</v>
      </c>
      <c r="C108" s="61" t="n">
        <f aca="false">C107</f>
        <v>89.3356813914101</v>
      </c>
      <c r="D108" s="61" t="n">
        <f aca="false">B108+A108/10*3.1415/8</f>
        <v>-0.154425365147161</v>
      </c>
      <c r="E108" s="61" t="n">
        <f aca="false">E107</f>
        <v>10</v>
      </c>
      <c r="F108" s="61" t="n">
        <f aca="false">F107</f>
        <v>0</v>
      </c>
      <c r="G108" s="61" t="n">
        <f aca="false">E108+C108*COS(D108)</f>
        <v>98.2725939146734</v>
      </c>
      <c r="H108" s="61" t="n">
        <f aca="false">F108+C108*SIN(D108)</f>
        <v>-13.7409291258887</v>
      </c>
    </row>
    <row r="109" customFormat="false" ht="12.8" hidden="false" customHeight="false" outlineLevel="0" collapsed="false">
      <c r="A109" s="61" t="n">
        <f aca="false">A108+1</f>
        <v>-8</v>
      </c>
      <c r="B109" s="61" t="n">
        <f aca="false">B108</f>
        <v>0.198993384852839</v>
      </c>
      <c r="C109" s="61" t="n">
        <f aca="false">C108</f>
        <v>89.3356813914101</v>
      </c>
      <c r="D109" s="61" t="n">
        <f aca="false">B109+A109/10*3.1415/8</f>
        <v>-0.115156615147161</v>
      </c>
      <c r="E109" s="61" t="n">
        <f aca="false">E108</f>
        <v>10</v>
      </c>
      <c r="F109" s="61" t="n">
        <f aca="false">F108</f>
        <v>0</v>
      </c>
      <c r="G109" s="61" t="n">
        <f aca="false">E109+C109*COS(D109)</f>
        <v>98.7439934012622</v>
      </c>
      <c r="H109" s="61" t="n">
        <f aca="false">F109+C109*SIN(D109)</f>
        <v>-10.2648723744751</v>
      </c>
    </row>
    <row r="110" customFormat="false" ht="12.8" hidden="false" customHeight="false" outlineLevel="0" collapsed="false">
      <c r="A110" s="61" t="n">
        <f aca="false">A109+1</f>
        <v>-7</v>
      </c>
      <c r="B110" s="61" t="n">
        <f aca="false">B109</f>
        <v>0.198993384852839</v>
      </c>
      <c r="C110" s="61" t="n">
        <f aca="false">C109</f>
        <v>89.3356813914101</v>
      </c>
      <c r="D110" s="61" t="n">
        <f aca="false">B110+A110/10*3.1415/8</f>
        <v>-0.0758878651471612</v>
      </c>
      <c r="E110" s="61" t="n">
        <f aca="false">E109</f>
        <v>10</v>
      </c>
      <c r="F110" s="61" t="n">
        <f aca="false">F109</f>
        <v>0</v>
      </c>
      <c r="G110" s="61" t="n">
        <f aca="false">E110+C110*COS(D110)</f>
        <v>99.0785641524967</v>
      </c>
      <c r="H110" s="61" t="n">
        <f aca="false">F110+C110*SIN(D110)</f>
        <v>-6.77298886733706</v>
      </c>
    </row>
    <row r="111" customFormat="false" ht="12.8" hidden="false" customHeight="false" outlineLevel="0" collapsed="false">
      <c r="A111" s="61" t="n">
        <f aca="false">A110+1</f>
        <v>-6</v>
      </c>
      <c r="B111" s="61" t="n">
        <f aca="false">B110</f>
        <v>0.198993384852839</v>
      </c>
      <c r="C111" s="61" t="n">
        <f aca="false">C110</f>
        <v>89.3356813914101</v>
      </c>
      <c r="D111" s="61" t="n">
        <f aca="false">B111+A111/10*3.1415/8</f>
        <v>-0.0366191151471611</v>
      </c>
      <c r="E111" s="61" t="n">
        <f aca="false">E110</f>
        <v>10</v>
      </c>
      <c r="F111" s="61" t="n">
        <f aca="false">F110</f>
        <v>0</v>
      </c>
      <c r="G111" s="61" t="n">
        <f aca="false">E111+C111*COS(D111)</f>
        <v>99.2757903149536</v>
      </c>
      <c r="H111" s="61" t="n">
        <f aca="false">F111+C111*SIN(D111)</f>
        <v>-3.27066251820183</v>
      </c>
    </row>
    <row r="112" customFormat="false" ht="12.8" hidden="false" customHeight="false" outlineLevel="0" collapsed="false">
      <c r="A112" s="61" t="n">
        <f aca="false">A111+1</f>
        <v>-5</v>
      </c>
      <c r="B112" s="61" t="n">
        <f aca="false">B111</f>
        <v>0.198993384852839</v>
      </c>
      <c r="C112" s="61" t="n">
        <f aca="false">C111</f>
        <v>89.3356813914101</v>
      </c>
      <c r="D112" s="61" t="n">
        <f aca="false">B112+A112/10*3.1415/8</f>
        <v>0.00264963485283884</v>
      </c>
      <c r="E112" s="61" t="n">
        <f aca="false">E111</f>
        <v>10</v>
      </c>
      <c r="F112" s="61" t="n">
        <f aca="false">F111</f>
        <v>0</v>
      </c>
      <c r="G112" s="61" t="n">
        <f aca="false">E112+C112*COS(D112)</f>
        <v>99.3353677981211</v>
      </c>
      <c r="H112" s="61" t="n">
        <f aca="false">F112+C112*SIN(D112)</f>
        <v>0.236706658047486</v>
      </c>
    </row>
    <row r="113" customFormat="false" ht="12.8" hidden="false" customHeight="false" outlineLevel="0" collapsed="false">
      <c r="A113" s="61" t="n">
        <f aca="false">A112+1</f>
        <v>-4</v>
      </c>
      <c r="B113" s="61" t="n">
        <f aca="false">B112</f>
        <v>0.198993384852839</v>
      </c>
      <c r="C113" s="61" t="n">
        <f aca="false">C112</f>
        <v>89.3356813914101</v>
      </c>
      <c r="D113" s="61" t="n">
        <f aca="false">B113+A113/10*3.1415/8</f>
        <v>0.0419183848528388</v>
      </c>
      <c r="E113" s="61" t="n">
        <f aca="false">E112</f>
        <v>10</v>
      </c>
      <c r="F113" s="61" t="n">
        <f aca="false">F112</f>
        <v>0</v>
      </c>
      <c r="G113" s="61" t="n">
        <f aca="false">E113+C113*COS(D113)</f>
        <v>99.2572047432562</v>
      </c>
      <c r="H113" s="61" t="n">
        <f aca="false">F113+C113*SIN(D113)</f>
        <v>3.7437108713125</v>
      </c>
    </row>
    <row r="114" customFormat="false" ht="12.8" hidden="false" customHeight="false" outlineLevel="0" collapsed="false">
      <c r="A114" s="61" t="n">
        <f aca="false">A113+1</f>
        <v>-3</v>
      </c>
      <c r="B114" s="61" t="n">
        <f aca="false">B113</f>
        <v>0.198993384852839</v>
      </c>
      <c r="C114" s="61" t="n">
        <f aca="false">C113</f>
        <v>89.3356813914101</v>
      </c>
      <c r="D114" s="61" t="n">
        <f aca="false">B114+A114/10*3.1415/8</f>
        <v>0.0811871348528389</v>
      </c>
      <c r="E114" s="61" t="n">
        <f aca="false">E113</f>
        <v>10</v>
      </c>
      <c r="F114" s="61" t="n">
        <f aca="false">F113</f>
        <v>0</v>
      </c>
      <c r="G114" s="61" t="n">
        <f aca="false">E114+C114*COS(D114)</f>
        <v>99.0414216650161</v>
      </c>
      <c r="H114" s="61" t="n">
        <f aca="false">F114+C114*SIN(D114)</f>
        <v>7.2449428942081</v>
      </c>
    </row>
    <row r="115" customFormat="false" ht="12.8" hidden="false" customHeight="false" outlineLevel="0" collapsed="false">
      <c r="A115" s="61" t="n">
        <f aca="false">A114+1</f>
        <v>-2</v>
      </c>
      <c r="B115" s="61" t="n">
        <f aca="false">B114</f>
        <v>0.198993384852839</v>
      </c>
      <c r="C115" s="61" t="n">
        <f aca="false">C114</f>
        <v>89.3356813914101</v>
      </c>
      <c r="D115" s="61" t="n">
        <f aca="false">B115+A115/10*3.1415/8</f>
        <v>0.120455884852839</v>
      </c>
      <c r="E115" s="61" t="n">
        <f aca="false">E114</f>
        <v>10</v>
      </c>
      <c r="F115" s="61" t="n">
        <f aca="false">F114</f>
        <v>0</v>
      </c>
      <c r="G115" s="61" t="n">
        <f aca="false">E115+C115*COS(D115)</f>
        <v>98.6883512656445</v>
      </c>
      <c r="H115" s="61" t="n">
        <f aca="false">F115+C115*SIN(D115)</f>
        <v>10.7350043991234</v>
      </c>
    </row>
    <row r="116" customFormat="false" ht="12.8" hidden="false" customHeight="false" outlineLevel="0" collapsed="false">
      <c r="A116" s="61" t="n">
        <f aca="false">A115+1</f>
        <v>-1</v>
      </c>
      <c r="B116" s="61" t="n">
        <f aca="false">B115</f>
        <v>0.198993384852839</v>
      </c>
      <c r="C116" s="61" t="n">
        <f aca="false">C115</f>
        <v>89.3356813914101</v>
      </c>
      <c r="D116" s="61" t="n">
        <f aca="false">B116+A116/10*3.1415/8</f>
        <v>0.159724634852839</v>
      </c>
      <c r="E116" s="61" t="n">
        <f aca="false">E115</f>
        <v>10</v>
      </c>
      <c r="F116" s="61" t="n">
        <f aca="false">F115</f>
        <v>0</v>
      </c>
      <c r="G116" s="61" t="n">
        <f aca="false">E116+C116*COS(D116)</f>
        <v>98.1985379219985</v>
      </c>
      <c r="H116" s="61" t="n">
        <f aca="false">F116+C116*SIN(D116)</f>
        <v>14.2085142815609</v>
      </c>
    </row>
    <row r="117" customFormat="false" ht="12.8" hidden="false" customHeight="false" outlineLevel="0" collapsed="false">
      <c r="A117" s="61" t="n">
        <f aca="false">A116+1</f>
        <v>0</v>
      </c>
      <c r="B117" s="61" t="n">
        <f aca="false">B116</f>
        <v>0.198993384852839</v>
      </c>
      <c r="C117" s="61" t="n">
        <f aca="false">C116</f>
        <v>89.3356813914101</v>
      </c>
      <c r="D117" s="61" t="n">
        <f aca="false">B117+A117/10*3.1415/8</f>
        <v>0.198993384852839</v>
      </c>
      <c r="E117" s="61" t="n">
        <f aca="false">E116</f>
        <v>10</v>
      </c>
      <c r="F117" s="61" t="n">
        <f aca="false">F116</f>
        <v>0</v>
      </c>
      <c r="G117" s="61" t="n">
        <f aca="false">E117+C117*COS(D117)</f>
        <v>97.5727368462094</v>
      </c>
      <c r="H117" s="61" t="n">
        <f aca="false">F117+C117*SIN(D117)</f>
        <v>17.6601169569199</v>
      </c>
    </row>
    <row r="118" customFormat="false" ht="12.8" hidden="false" customHeight="false" outlineLevel="0" collapsed="false">
      <c r="A118" s="61" t="n">
        <f aca="false">A117+1</f>
        <v>1</v>
      </c>
      <c r="B118" s="61" t="n">
        <f aca="false">B117</f>
        <v>0.198993384852839</v>
      </c>
      <c r="C118" s="61" t="n">
        <f aca="false">C117</f>
        <v>89.3356813914101</v>
      </c>
      <c r="D118" s="61" t="n">
        <f aca="false">B118+A118/10*3.1415/8</f>
        <v>0.238262134852839</v>
      </c>
      <c r="E118" s="61" t="n">
        <f aca="false">E117</f>
        <v>10</v>
      </c>
      <c r="F118" s="61" t="n">
        <f aca="false">F117</f>
        <v>0</v>
      </c>
      <c r="G118" s="61" t="n">
        <f aca="false">E118+C118*COS(D118)</f>
        <v>96.811912921268</v>
      </c>
      <c r="H118" s="61" t="n">
        <f aca="false">F118+C118*SIN(D118)</f>
        <v>21.0844906179332</v>
      </c>
    </row>
    <row r="119" customFormat="false" ht="12.8" hidden="false" customHeight="false" outlineLevel="0" collapsed="false">
      <c r="A119" s="61" t="n">
        <f aca="false">A118+1</f>
        <v>2</v>
      </c>
      <c r="B119" s="61" t="n">
        <f aca="false">B118</f>
        <v>0.198993384852839</v>
      </c>
      <c r="C119" s="61" t="n">
        <f aca="false">C118</f>
        <v>89.3356813914101</v>
      </c>
      <c r="D119" s="61" t="n">
        <f aca="false">B119+A119/10*3.1415/8</f>
        <v>0.277530884852839</v>
      </c>
      <c r="E119" s="61" t="n">
        <f aca="false">E118</f>
        <v>10</v>
      </c>
      <c r="F119" s="61" t="n">
        <f aca="false">F118</f>
        <v>0</v>
      </c>
      <c r="G119" s="61" t="n">
        <f aca="false">E119+C119*COS(D119)</f>
        <v>95.9172392133334</v>
      </c>
      <c r="H119" s="61" t="n">
        <f aca="false">F119+C119*SIN(D119)</f>
        <v>24.4763554400237</v>
      </c>
    </row>
    <row r="120" customFormat="false" ht="12.8" hidden="false" customHeight="false" outlineLevel="0" collapsed="false">
      <c r="A120" s="61" t="n">
        <f aca="false">A119+1</f>
        <v>3</v>
      </c>
      <c r="B120" s="61" t="n">
        <f aca="false">B119</f>
        <v>0.198993384852839</v>
      </c>
      <c r="C120" s="61" t="n">
        <f aca="false">C119</f>
        <v>89.3356813914101</v>
      </c>
      <c r="D120" s="61" t="n">
        <f aca="false">B120+A120/10*3.1415/8</f>
        <v>0.316799634852839</v>
      </c>
      <c r="E120" s="61" t="n">
        <f aca="false">E119</f>
        <v>10</v>
      </c>
      <c r="F120" s="61" t="n">
        <f aca="false">F119</f>
        <v>0</v>
      </c>
      <c r="G120" s="61" t="n">
        <f aca="false">E120+C120*COS(D120)</f>
        <v>94.8900951630564</v>
      </c>
      <c r="H120" s="61" t="n">
        <f aca="false">F120+C120*SIN(D120)</f>
        <v>27.8304817219315</v>
      </c>
    </row>
    <row r="121" customFormat="false" ht="12.8" hidden="false" customHeight="false" outlineLevel="0" collapsed="false">
      <c r="A121" s="61" t="n">
        <f aca="false">A120+1</f>
        <v>4</v>
      </c>
      <c r="B121" s="61" t="n">
        <f aca="false">B120</f>
        <v>0.198993384852839</v>
      </c>
      <c r="C121" s="61" t="n">
        <f aca="false">C120</f>
        <v>89.3356813914101</v>
      </c>
      <c r="D121" s="61" t="n">
        <f aca="false">B121+A121/10*3.1415/8</f>
        <v>0.356068384852839</v>
      </c>
      <c r="E121" s="61" t="n">
        <f aca="false">E120</f>
        <v>10</v>
      </c>
      <c r="F121" s="61" t="n">
        <f aca="false">F120</f>
        <v>0</v>
      </c>
      <c r="G121" s="61" t="n">
        <f aca="false">E121+C121*COS(D121)</f>
        <v>93.7320644587075</v>
      </c>
      <c r="H121" s="61" t="n">
        <f aca="false">F121+C121*SIN(D121)</f>
        <v>31.1416979490585</v>
      </c>
    </row>
    <row r="122" customFormat="false" ht="12.8" hidden="false" customHeight="false" outlineLevel="0" collapsed="false">
      <c r="A122" s="61" t="n">
        <f aca="false">A121+1</f>
        <v>5</v>
      </c>
      <c r="B122" s="61" t="n">
        <f aca="false">B121</f>
        <v>0.198993384852839</v>
      </c>
      <c r="C122" s="61" t="n">
        <f aca="false">C121</f>
        <v>89.3356813914101</v>
      </c>
      <c r="D122" s="61" t="n">
        <f aca="false">B122+A122/10*3.1415/8</f>
        <v>0.395337134852839</v>
      </c>
      <c r="E122" s="61" t="n">
        <f aca="false">E121</f>
        <v>10</v>
      </c>
      <c r="F122" s="61" t="n">
        <f aca="false">F121</f>
        <v>0</v>
      </c>
      <c r="G122" s="61" t="n">
        <f aca="false">E122+C122*COS(D122)</f>
        <v>92.4449325943882</v>
      </c>
      <c r="H122" s="61" t="n">
        <f aca="false">F122+C122*SIN(D122)</f>
        <v>34.4048987670988</v>
      </c>
    </row>
    <row r="123" customFormat="false" ht="12.8" hidden="false" customHeight="false" outlineLevel="0" collapsed="false">
      <c r="A123" s="61" t="n">
        <f aca="false">A122+1</f>
        <v>6</v>
      </c>
      <c r="B123" s="61" t="n">
        <f aca="false">B122</f>
        <v>0.198993384852839</v>
      </c>
      <c r="C123" s="61" t="n">
        <f aca="false">C122</f>
        <v>89.3356813914101</v>
      </c>
      <c r="D123" s="61" t="n">
        <f aca="false">B123+A123/10*3.1415/8</f>
        <v>0.434605884852839</v>
      </c>
      <c r="E123" s="61" t="n">
        <f aca="false">E122</f>
        <v>10</v>
      </c>
      <c r="F123" s="61" t="n">
        <f aca="false">F122</f>
        <v>0</v>
      </c>
      <c r="G123" s="61" t="n">
        <f aca="false">E123+C123*COS(D123)</f>
        <v>91.0306841170915</v>
      </c>
      <c r="H123" s="61" t="n">
        <f aca="false">F123+C123*SIN(D123)</f>
        <v>37.6150528536604</v>
      </c>
    </row>
    <row r="124" customFormat="false" ht="12.8" hidden="false" customHeight="false" outlineLevel="0" collapsed="false">
      <c r="A124" s="61" t="n">
        <f aca="false">A123+1</f>
        <v>7</v>
      </c>
      <c r="B124" s="61" t="n">
        <f aca="false">B123</f>
        <v>0.198993384852839</v>
      </c>
      <c r="C124" s="61" t="n">
        <f aca="false">C123</f>
        <v>89.3356813914101</v>
      </c>
      <c r="D124" s="61" t="n">
        <f aca="false">B124+A124/10*3.1415/8</f>
        <v>0.473874634852839</v>
      </c>
      <c r="E124" s="61" t="n">
        <f aca="false">E123</f>
        <v>10</v>
      </c>
      <c r="F124" s="61" t="n">
        <f aca="false">F123</f>
        <v>0</v>
      </c>
      <c r="G124" s="61" t="n">
        <f aca="false">E124+C124*COS(D124)</f>
        <v>89.491499566854</v>
      </c>
      <c r="H124" s="61" t="n">
        <f aca="false">F124+C124*SIN(D124)</f>
        <v>40.7672106757427</v>
      </c>
    </row>
    <row r="125" customFormat="false" ht="12.8" hidden="false" customHeight="false" outlineLevel="0" collapsed="false">
      <c r="A125" s="61" t="n">
        <f aca="false">A124+1</f>
        <v>8</v>
      </c>
      <c r="B125" s="61" t="n">
        <f aca="false">B124</f>
        <v>0.198993384852839</v>
      </c>
      <c r="C125" s="61" t="n">
        <f aca="false">C124</f>
        <v>89.3356813914101</v>
      </c>
      <c r="D125" s="61" t="n">
        <f aca="false">B125+A125/10*3.1415/8</f>
        <v>0.513143384852839</v>
      </c>
      <c r="E125" s="61" t="n">
        <f aca="false">E124</f>
        <v>10</v>
      </c>
      <c r="F125" s="61" t="n">
        <f aca="false">F124</f>
        <v>0</v>
      </c>
      <c r="G125" s="61" t="n">
        <f aca="false">E125+C125*COS(D125)</f>
        <v>87.8297521147198</v>
      </c>
      <c r="H125" s="61" t="n">
        <f aca="false">F125+C125*SIN(D125)</f>
        <v>43.856512121107</v>
      </c>
    </row>
    <row r="126" customFormat="false" ht="12.8" hidden="false" customHeight="false" outlineLevel="0" collapsed="false">
      <c r="A126" s="61" t="n">
        <f aca="false">A125+1</f>
        <v>9</v>
      </c>
      <c r="B126" s="61" t="n">
        <f aca="false">B125</f>
        <v>0.198993384852839</v>
      </c>
      <c r="C126" s="61" t="n">
        <f aca="false">C125</f>
        <v>89.3356813914101</v>
      </c>
      <c r="D126" s="61" t="n">
        <f aca="false">B126+A126/10*3.1415/8</f>
        <v>0.552412134852839</v>
      </c>
      <c r="E126" s="61" t="n">
        <f aca="false">E125</f>
        <v>10</v>
      </c>
      <c r="F126" s="61" t="n">
        <f aca="false">F125</f>
        <v>0</v>
      </c>
      <c r="G126" s="61" t="n">
        <f aca="false">E126+C126*COS(D126)</f>
        <v>86.0480039036988</v>
      </c>
      <c r="H126" s="61" t="n">
        <f aca="false">F126+C126*SIN(D126)</f>
        <v>46.8781939917757</v>
      </c>
    </row>
    <row r="127" customFormat="false" ht="12.8" hidden="false" customHeight="false" outlineLevel="0" collapsed="false">
      <c r="A127" s="61" t="n">
        <f aca="false">A126+1</f>
        <v>10</v>
      </c>
      <c r="B127" s="61" t="n">
        <f aca="false">B126</f>
        <v>0.198993384852839</v>
      </c>
      <c r="C127" s="61" t="n">
        <f aca="false">C126</f>
        <v>89.3356813914101</v>
      </c>
      <c r="D127" s="61" t="n">
        <f aca="false">B127+A127/10*3.1415/8</f>
        <v>0.591680884852839</v>
      </c>
      <c r="E127" s="61" t="n">
        <f aca="false">E126</f>
        <v>10</v>
      </c>
      <c r="F127" s="61" t="n">
        <f aca="false">F126</f>
        <v>0</v>
      </c>
      <c r="G127" s="61" t="n">
        <f aca="false">E127+C127*COS(D127)</f>
        <v>84.1490020983605</v>
      </c>
      <c r="H127" s="61" t="n">
        <f aca="false">F127+C127*SIN(D127)</f>
        <v>49.8275973481049</v>
      </c>
    </row>
    <row r="130" customFormat="false" ht="12.8" hidden="false" customHeight="false" outlineLevel="0" collapsed="false">
      <c r="A130" s="57" t="s">
        <v>74</v>
      </c>
    </row>
    <row r="131" customFormat="false" ht="12.8" hidden="false" customHeight="false" outlineLevel="0" collapsed="false">
      <c r="A131" s="61" t="n">
        <f aca="false">2*((H50-F50)&gt;=0)-1</f>
        <v>1</v>
      </c>
    </row>
    <row r="133" customFormat="false" ht="12.8" hidden="false" customHeight="false" outlineLevel="0" collapsed="false">
      <c r="A133" s="57" t="s">
        <v>75</v>
      </c>
    </row>
    <row r="134" customFormat="false" ht="12.8" hidden="false" customHeight="false" outlineLevel="0" collapsed="false">
      <c r="A134" s="59" t="s">
        <v>76</v>
      </c>
      <c r="B134" s="59" t="s">
        <v>77</v>
      </c>
      <c r="C134" s="59" t="s">
        <v>57</v>
      </c>
      <c r="D134" s="59" t="s">
        <v>58</v>
      </c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59"/>
      <c r="FY134" s="59"/>
      <c r="FZ134" s="59"/>
      <c r="GA134" s="59"/>
      <c r="GB134" s="59"/>
      <c r="GC134" s="59"/>
      <c r="GD134" s="59"/>
      <c r="GE134" s="59"/>
      <c r="GF134" s="59"/>
      <c r="GG134" s="59"/>
      <c r="GH134" s="59"/>
      <c r="GI134" s="59"/>
      <c r="GJ134" s="59"/>
      <c r="GK134" s="59"/>
      <c r="GL134" s="59"/>
      <c r="GM134" s="59"/>
      <c r="GN134" s="59"/>
      <c r="GO134" s="59"/>
      <c r="GP134" s="59"/>
      <c r="GQ134" s="59"/>
      <c r="GR134" s="59"/>
      <c r="GS134" s="59"/>
      <c r="GT134" s="59"/>
      <c r="GU134" s="59"/>
      <c r="GV134" s="59"/>
      <c r="GW134" s="59"/>
      <c r="GX134" s="59"/>
      <c r="GY134" s="59"/>
      <c r="GZ134" s="59"/>
      <c r="HA134" s="59"/>
      <c r="HB134" s="59"/>
      <c r="HC134" s="59"/>
      <c r="HD134" s="59"/>
      <c r="HE134" s="59"/>
      <c r="HF134" s="59"/>
      <c r="HG134" s="59"/>
      <c r="HH134" s="59"/>
      <c r="HI134" s="59"/>
      <c r="HJ134" s="59"/>
      <c r="HK134" s="59"/>
      <c r="HL134" s="59"/>
      <c r="HM134" s="59"/>
      <c r="HN134" s="59"/>
      <c r="HO134" s="59"/>
      <c r="HP134" s="59"/>
      <c r="HQ134" s="59"/>
      <c r="HR134" s="59"/>
      <c r="HS134" s="59"/>
      <c r="HT134" s="59"/>
      <c r="HU134" s="59"/>
      <c r="HV134" s="59"/>
      <c r="HW134" s="59"/>
      <c r="HX134" s="59"/>
      <c r="HY134" s="59"/>
      <c r="HZ134" s="59"/>
      <c r="IA134" s="59"/>
      <c r="IB134" s="59"/>
      <c r="IC134" s="59"/>
      <c r="ID134" s="59"/>
      <c r="IE134" s="59"/>
      <c r="IF134" s="59"/>
      <c r="IG134" s="59"/>
      <c r="IH134" s="59"/>
      <c r="II134" s="59"/>
      <c r="IJ134" s="59"/>
      <c r="IK134" s="59"/>
      <c r="IL134" s="59"/>
      <c r="IM134" s="59"/>
      <c r="IN134" s="59"/>
      <c r="IO134" s="59"/>
      <c r="IP134" s="59"/>
      <c r="IQ134" s="59"/>
      <c r="IR134" s="59"/>
      <c r="IS134" s="59"/>
      <c r="IT134" s="59"/>
      <c r="IU134" s="59"/>
      <c r="IV134" s="59"/>
    </row>
    <row r="135" customFormat="false" ht="12.8" hidden="false" customHeight="false" outlineLevel="0" collapsed="false">
      <c r="A135" s="61" t="n">
        <f aca="false">SQRT(POWER(F6-E50,2)+POWER(G6-F50,2))</f>
        <v>91.7361005024225</v>
      </c>
      <c r="B135" s="61" t="n">
        <f aca="false">0.25*SQRT((A135+A70+'Eingabe und Ergebnisse'!B24)*(-A135+A70+'Eingabe und Ergebnisse'!B24)*(A135-A70+'Eingabe und Ergebnisse'!B24)*(A135+A70-'Eingabe und Ergebnisse'!B24))</f>
        <v>911.036836914468</v>
      </c>
      <c r="C135" s="61" t="n">
        <f aca="false">0.5*(F6+E50-((POWER(A70,2)-POWER('Eingabe und Ergebnisse'!B24,2))*(F6-E50)-A131*4*(G6-F50)*B135)/POWER(A135,2))</f>
        <v>85.3964930887281</v>
      </c>
      <c r="D135" s="61" t="n">
        <f aca="false">0.5*(G6+F50-((POWER(A70,2)-POWER('Eingabe und Ergebnisse'!B24,2))*(G6-F50)+A131*4*(F6-E50)*B135)/POWER(A135,2))</f>
        <v>9.8697691007689</v>
      </c>
    </row>
    <row r="136" customFormat="false" ht="12.8" hidden="false" customHeight="false" outlineLevel="0" collapsed="false">
      <c r="A136" s="57" t="s">
        <v>78</v>
      </c>
    </row>
    <row r="137" customFormat="false" ht="12.8" hidden="false" customHeight="false" outlineLevel="0" collapsed="false">
      <c r="A137" s="61" t="n">
        <f aca="false">SQRT(POWER(F26-E50,2)+POWER(G26-F50,2))</f>
        <v>80.6225774829855</v>
      </c>
      <c r="B137" s="61" t="n">
        <f aca="false">0.25*SQRT((A137+A70+'Eingabe und Ergebnisse'!B24)*(-A137+A70+'Eingabe und Ergebnisse'!B24)*(A137-A70+'Eingabe und Ergebnisse'!B24)*(A137+A70-'Eingabe und Ergebnisse'!B24))</f>
        <v>777.900408395245</v>
      </c>
      <c r="C137" s="61" t="n">
        <f aca="false">0.5*(F26+E50-((POWER(A70,2)-POWER('Eingabe und Ergebnisse'!B24,2))*(F26-E50)-A131*4*(G26-F50)*B137)/POWER(A137,2))</f>
        <v>98.9465487622472</v>
      </c>
      <c r="D137" s="61" t="n">
        <f aca="false">0.5*(G26+F50-((POWER(A70,2)-POWER('Eingabe und Ergebnisse'!B24,2))*(G26-F50)+A131*4*(F26-E50)*B137)/POWER(A137,2))</f>
        <v>8.32919161460023</v>
      </c>
    </row>
    <row r="140" customFormat="false" ht="12.8" hidden="false" customHeight="false" outlineLevel="0" collapsed="false">
      <c r="A140" s="57" t="s">
        <v>79</v>
      </c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  <c r="EQ140" s="59"/>
      <c r="ER140" s="59"/>
      <c r="ES140" s="59"/>
      <c r="ET140" s="59"/>
      <c r="EU140" s="59"/>
      <c r="EV140" s="59"/>
      <c r="EW140" s="59"/>
      <c r="EX140" s="59"/>
      <c r="EY140" s="59"/>
      <c r="EZ140" s="59"/>
      <c r="FA140" s="59"/>
      <c r="FB140" s="59"/>
      <c r="FC140" s="59"/>
      <c r="FD140" s="59"/>
      <c r="FE140" s="59"/>
      <c r="FF140" s="59"/>
      <c r="FG140" s="59"/>
      <c r="FH140" s="59"/>
      <c r="FI140" s="59"/>
      <c r="FJ140" s="59"/>
      <c r="FK140" s="59"/>
      <c r="FL140" s="59"/>
      <c r="FM140" s="59"/>
      <c r="FN140" s="59"/>
      <c r="FO140" s="59"/>
      <c r="FP140" s="59"/>
      <c r="FQ140" s="59"/>
      <c r="FR140" s="59"/>
      <c r="FS140" s="59"/>
      <c r="FT140" s="59"/>
      <c r="FU140" s="59"/>
      <c r="FV140" s="59"/>
      <c r="FW140" s="59"/>
      <c r="FX140" s="59"/>
      <c r="FY140" s="59"/>
      <c r="FZ140" s="59"/>
      <c r="GA140" s="59"/>
      <c r="GB140" s="59"/>
      <c r="GC140" s="59"/>
      <c r="GD140" s="59"/>
      <c r="GE140" s="59"/>
      <c r="GF140" s="59"/>
      <c r="GG140" s="59"/>
      <c r="GH140" s="59"/>
      <c r="GI140" s="59"/>
      <c r="GJ140" s="59"/>
      <c r="GK140" s="59"/>
      <c r="GL140" s="59"/>
      <c r="GM140" s="59"/>
      <c r="GN140" s="59"/>
      <c r="GO140" s="59"/>
      <c r="GP140" s="59"/>
      <c r="GQ140" s="59"/>
      <c r="GR140" s="59"/>
      <c r="GS140" s="59"/>
      <c r="GT140" s="59"/>
      <c r="GU140" s="59"/>
      <c r="GV140" s="59"/>
      <c r="GW140" s="59"/>
      <c r="GX140" s="59"/>
      <c r="GY140" s="59"/>
      <c r="GZ140" s="59"/>
      <c r="HA140" s="59"/>
      <c r="HB140" s="59"/>
      <c r="HC140" s="59"/>
      <c r="HD140" s="59"/>
      <c r="HE140" s="59"/>
      <c r="HF140" s="59"/>
      <c r="HG140" s="59"/>
      <c r="HH140" s="59"/>
      <c r="HI140" s="59"/>
      <c r="HJ140" s="59"/>
      <c r="HK140" s="59"/>
      <c r="HL140" s="59"/>
      <c r="HM140" s="59"/>
      <c r="HN140" s="59"/>
      <c r="HO140" s="59"/>
      <c r="HP140" s="59"/>
      <c r="HQ140" s="59"/>
      <c r="HR140" s="59"/>
      <c r="HS140" s="59"/>
      <c r="HT140" s="59"/>
      <c r="HU140" s="59"/>
      <c r="HV140" s="59"/>
      <c r="HW140" s="59"/>
      <c r="HX140" s="59"/>
      <c r="HY140" s="59"/>
      <c r="HZ140" s="59"/>
      <c r="IA140" s="59"/>
      <c r="IB140" s="59"/>
      <c r="IC140" s="59"/>
      <c r="ID140" s="59"/>
      <c r="IE140" s="59"/>
      <c r="IF140" s="59"/>
      <c r="IG140" s="59"/>
      <c r="IH140" s="59"/>
      <c r="II140" s="59"/>
      <c r="IJ140" s="59"/>
      <c r="IK140" s="59"/>
      <c r="IL140" s="59"/>
      <c r="IM140" s="59"/>
      <c r="IN140" s="59"/>
      <c r="IO140" s="59"/>
      <c r="IP140" s="59"/>
      <c r="IQ140" s="59"/>
      <c r="IR140" s="59"/>
      <c r="IS140" s="59"/>
      <c r="IT140" s="59"/>
      <c r="IU140" s="59"/>
      <c r="IV140" s="59"/>
    </row>
    <row r="141" customFormat="false" ht="12.8" hidden="false" customHeight="false" outlineLevel="0" collapsed="false">
      <c r="A141" s="58"/>
      <c r="B141" s="59"/>
      <c r="C141" s="59" t="s">
        <v>57</v>
      </c>
      <c r="D141" s="59" t="s">
        <v>58</v>
      </c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  <c r="ER141" s="59"/>
      <c r="ES141" s="59"/>
      <c r="ET141" s="59"/>
      <c r="EU141" s="59"/>
      <c r="EV141" s="59"/>
      <c r="EW141" s="59"/>
      <c r="EX141" s="59"/>
      <c r="EY141" s="59"/>
      <c r="EZ141" s="59"/>
      <c r="FA141" s="59"/>
      <c r="FB141" s="59"/>
      <c r="FC141" s="59"/>
      <c r="FD141" s="59"/>
      <c r="FE141" s="59"/>
      <c r="FF141" s="59"/>
      <c r="FG141" s="59"/>
      <c r="FH141" s="59"/>
      <c r="FI141" s="59"/>
      <c r="FJ141" s="59"/>
      <c r="FK141" s="59"/>
      <c r="FL141" s="59"/>
      <c r="FM141" s="59"/>
      <c r="FN141" s="59"/>
      <c r="FO141" s="59"/>
      <c r="FP141" s="59"/>
      <c r="FQ141" s="59"/>
      <c r="FR141" s="59"/>
      <c r="FS141" s="59"/>
      <c r="FT141" s="59"/>
      <c r="FU141" s="59"/>
      <c r="FV141" s="59"/>
      <c r="FW141" s="59"/>
      <c r="FX141" s="59"/>
      <c r="FY141" s="59"/>
      <c r="FZ141" s="59"/>
      <c r="GA141" s="59"/>
      <c r="GB141" s="59"/>
      <c r="GC141" s="59"/>
      <c r="GD141" s="59"/>
      <c r="GE141" s="59"/>
      <c r="GF141" s="59"/>
      <c r="GG141" s="59"/>
      <c r="GH141" s="59"/>
      <c r="GI141" s="59"/>
      <c r="GJ141" s="59"/>
      <c r="GK141" s="59"/>
      <c r="GL141" s="59"/>
      <c r="GM141" s="59"/>
      <c r="GN141" s="59"/>
      <c r="GO141" s="59"/>
      <c r="GP141" s="59"/>
      <c r="GQ141" s="59"/>
      <c r="GR141" s="59"/>
      <c r="GS141" s="59"/>
      <c r="GT141" s="59"/>
      <c r="GU141" s="59"/>
      <c r="GV141" s="59"/>
      <c r="GW141" s="59"/>
      <c r="GX141" s="59"/>
      <c r="GY141" s="59"/>
      <c r="GZ141" s="59"/>
      <c r="HA141" s="59"/>
      <c r="HB141" s="59"/>
      <c r="HC141" s="59"/>
      <c r="HD141" s="59"/>
      <c r="HE141" s="59"/>
      <c r="HF141" s="59"/>
      <c r="HG141" s="59"/>
      <c r="HH141" s="59"/>
      <c r="HI141" s="59"/>
      <c r="HJ141" s="59"/>
      <c r="HK141" s="59"/>
      <c r="HL141" s="59"/>
      <c r="HM141" s="59"/>
      <c r="HN141" s="59"/>
      <c r="HO141" s="59"/>
      <c r="HP141" s="59"/>
      <c r="HQ141" s="59"/>
      <c r="HR141" s="59"/>
      <c r="HS141" s="59"/>
      <c r="HT141" s="59"/>
      <c r="HU141" s="59"/>
      <c r="HV141" s="59"/>
      <c r="HW141" s="59"/>
      <c r="HX141" s="59"/>
      <c r="HY141" s="59"/>
      <c r="HZ141" s="59"/>
      <c r="IA141" s="59"/>
      <c r="IB141" s="59"/>
      <c r="IC141" s="59"/>
      <c r="ID141" s="59"/>
      <c r="IE141" s="59"/>
      <c r="IF141" s="59"/>
      <c r="IG141" s="59"/>
      <c r="IH141" s="59"/>
      <c r="II141" s="59"/>
      <c r="IJ141" s="59"/>
      <c r="IK141" s="59"/>
      <c r="IL141" s="59"/>
      <c r="IM141" s="59"/>
      <c r="IN141" s="59"/>
      <c r="IO141" s="59"/>
      <c r="IP141" s="59"/>
      <c r="IQ141" s="59"/>
      <c r="IR141" s="59"/>
      <c r="IS141" s="59"/>
      <c r="IT141" s="59"/>
      <c r="IU141" s="59"/>
      <c r="IV141" s="59"/>
    </row>
    <row r="142" customFormat="false" ht="12.8" hidden="false" customHeight="false" outlineLevel="0" collapsed="false">
      <c r="C142" s="60" t="n">
        <f aca="false">'Eingabe und Ergebnisse'!B20</f>
        <v>90</v>
      </c>
      <c r="D142" s="60" t="n">
        <f aca="false">'Eingabe und Ergebnisse'!B21</f>
        <v>-10</v>
      </c>
    </row>
    <row r="143" customFormat="false" ht="12.8" hidden="false" customHeight="false" outlineLevel="0" collapsed="false">
      <c r="C143" s="61" t="n">
        <f aca="false">C142+'Eingabe und Ergebnisse'!B28</f>
        <v>120</v>
      </c>
      <c r="D143" s="60" t="n">
        <f aca="false">D142</f>
        <v>-10</v>
      </c>
    </row>
    <row r="144" customFormat="false" ht="12.8" hidden="false" customHeight="false" outlineLevel="0" collapsed="false">
      <c r="A144" s="57"/>
    </row>
    <row r="145" customFormat="false" ht="12.8" hidden="false" customHeight="false" outlineLevel="0" collapsed="false">
      <c r="C145" s="60" t="n">
        <f aca="false">C142</f>
        <v>90</v>
      </c>
      <c r="D145" s="60" t="n">
        <f aca="false">D142</f>
        <v>-10</v>
      </c>
    </row>
    <row r="146" customFormat="false" ht="12.8" hidden="false" customHeight="false" outlineLevel="0" collapsed="false">
      <c r="C146" s="61" t="n">
        <f aca="false">C145+'Eingabe und Ergebnisse'!B28*COS(-rb!A155*3.1415/180)</f>
        <v>117.330458154215</v>
      </c>
      <c r="D146" s="61" t="n">
        <f aca="false">D145+'Eingabe und Ergebnisse'!B28*SIN(-rb!A155*3.1415/180)</f>
        <v>2.37117848390752</v>
      </c>
    </row>
    <row r="148" customFormat="false" ht="12.8" hidden="false" customHeight="false" outlineLevel="0" collapsed="false">
      <c r="C148" s="60" t="n">
        <f aca="false">C142</f>
        <v>90</v>
      </c>
      <c r="D148" s="60" t="n">
        <f aca="false">D142</f>
        <v>-10</v>
      </c>
    </row>
    <row r="149" customFormat="false" ht="12.8" hidden="false" customHeight="false" outlineLevel="0" collapsed="false">
      <c r="C149" s="61" t="n">
        <f aca="false">C148+'Eingabe und Ergebnisse'!B28*COS(-rb!A157*3.1415/180)</f>
        <v>119.017024938464</v>
      </c>
      <c r="D149" s="61" t="n">
        <f aca="false">D148+'Eingabe und Ergebnisse'!B28*SIN(-rb!A157*3.1415/180)</f>
        <v>-17.6165782160091</v>
      </c>
    </row>
    <row r="154" customFormat="false" ht="12.8" hidden="false" customHeight="false" outlineLevel="0" collapsed="false">
      <c r="A154" s="10" t="s">
        <v>80</v>
      </c>
    </row>
    <row r="155" customFormat="false" ht="12.8" hidden="false" customHeight="false" outlineLevel="0" collapsed="false">
      <c r="A155" s="35" t="n">
        <f aca="false">ATAN((C135-'Eingabe und Ergebnisse'!$B$20)/(D135-'Eingabe und Ergebnisse'!$B$21))*180/3.1415-'Eingabe und Ergebnisse'!$B$25+(ABS('Eingabe und Ergebnisse'!$B$25)&gt;90)*180</f>
        <v>-24.3546845129581</v>
      </c>
    </row>
    <row r="156" customFormat="false" ht="12.8" hidden="false" customHeight="false" outlineLevel="0" collapsed="false">
      <c r="A156" s="35" t="n">
        <v>0</v>
      </c>
    </row>
    <row r="157" customFormat="false" ht="12.8" hidden="false" customHeight="false" outlineLevel="0" collapsed="false">
      <c r="A157" s="35" t="n">
        <f aca="false">ATAN((C137-'Eingabe und Ergebnisse'!$B$20)/(D137-'Eingabe und Ergebnisse'!$B$21))*180/3.1415-'Eingabe und Ergebnisse'!$B$25+(ABS('Eingabe und Ergebnisse'!$B$25)&gt;90)*180</f>
        <v>14.708015705485</v>
      </c>
    </row>
    <row r="159" customFormat="false" ht="12.8" hidden="false" customHeight="false" outlineLevel="0" collapsed="false">
      <c r="A159" s="40" t="s">
        <v>39</v>
      </c>
    </row>
    <row r="160" customFormat="false" ht="12.8" hidden="false" customHeight="false" outlineLevel="0" collapsed="false">
      <c r="A160" s="30" t="n">
        <f aca="false">SQRT(POWER(A75-A74,2)+POWER(B75-B74,2))</f>
        <v>89.3356813914101</v>
      </c>
    </row>
    <row r="162" customFormat="false" ht="12.8" hidden="false" customHeight="false" outlineLevel="0" collapsed="false">
      <c r="A162" s="46" t="s">
        <v>34</v>
      </c>
    </row>
    <row r="163" customFormat="false" ht="12.8" hidden="false" customHeight="false" outlineLevel="0" collapsed="false">
      <c r="A163" s="54" t="s">
        <v>35</v>
      </c>
    </row>
    <row r="164" customFormat="false" ht="12.8" hidden="false" customHeight="false" outlineLevel="0" collapsed="false">
      <c r="A164" s="62" t="n">
        <f aca="false">0.6*('Eingabe und Ergebnisse'!$B$31/3.6)^2*'Eingabe und Ergebnisse'!$B$29/1000*('Eingabe und Ergebnisse'!$B$28/1000)^2*(SIN(A155*3.1415/180)^2*100)</f>
        <v>2.83418624223512</v>
      </c>
      <c r="B164" s="62" t="n">
        <f aca="false">A164+0.5*'Eingabe und Ergebnisse'!$B$28/10*COS(A155*3.1415/180)*9.81*'Eingabe und Ergebnisse'!$B$32*'Eingabe und Ergebnisse'!$B$33/1000</f>
        <v>4.44285700919222</v>
      </c>
    </row>
    <row r="165" customFormat="false" ht="12.8" hidden="false" customHeight="false" outlineLevel="0" collapsed="false">
      <c r="A165" s="62" t="n">
        <f aca="false">0.6*('Eingabe und Ergebnisse'!$B$31/3.6)^2*'Eingabe und Ergebnisse'!$B$29/1000*('Eingabe und Ergebnisse'!$B$28/1000)^2*(SIN(A156*3.1415/180)^2*100)</f>
        <v>0</v>
      </c>
      <c r="B165" s="62" t="n">
        <f aca="false">A165+0.5*'Eingabe und Ergebnisse'!$B$28/10*COS(A156*3.1415/180)*9.81*'Eingabe und Ergebnisse'!$B$32*'Eingabe und Ergebnisse'!$B$33/1000</f>
        <v>1.7658</v>
      </c>
    </row>
    <row r="166" customFormat="false" ht="12.8" hidden="false" customHeight="false" outlineLevel="0" collapsed="false">
      <c r="A166" s="62" t="n">
        <f aca="false">0.6*('Eingabe und Ergebnisse'!$B$31/3.6)^2*'Eingabe und Ergebnisse'!$B$29/1000*('Eingabe und Ergebnisse'!$B$28/1000)^2*(SIN(A157*3.1415/180)^2*100)</f>
        <v>1.07430118001083</v>
      </c>
      <c r="B166" s="62" t="n">
        <f aca="false">A166+0.5*'Eingabe und Ergebnisse'!$B$28/10*COS(A157*3.1415/180)*9.81*'Eingabe und Ergebnisse'!$B$32*'Eingabe und Ergebnisse'!$B$33/1000</f>
        <v>2.78224326788879</v>
      </c>
    </row>
    <row r="168" customFormat="false" ht="12.8" hidden="false" customHeight="false" outlineLevel="0" collapsed="false">
      <c r="A168" s="46" t="s">
        <v>41</v>
      </c>
    </row>
    <row r="169" customFormat="false" ht="12.8" hidden="false" customHeight="false" outlineLevel="0" collapsed="false">
      <c r="A169" s="54" t="s">
        <v>35</v>
      </c>
    </row>
    <row r="170" customFormat="false" ht="12.8" hidden="false" customHeight="false" outlineLevel="0" collapsed="false">
      <c r="A170" s="62" t="n">
        <f aca="false">0.6*('Eingabe und Ergebnisse'!$B$31/3.6)^2*(-0.235*('Eingabe und Ergebnisse'!$B$28/'Eingabe und Ergebnisse'!$B$30-0.2)+0.164)*ABS(A155)/20*'Eingabe und Ergebnisse'!$B$29/1000*'Eingabe und Ergebnisse'!$B$28*'Eingabe und Ergebnisse'!$B$28/1000000*100</f>
        <v>3.09000059758155</v>
      </c>
      <c r="B170" s="62" t="n">
        <f aca="false">A170+0.5*'Eingabe und Ergebnisse'!$B$28/10*COS(A155*3.1415/180)*9.81*'Eingabe und Ergebnisse'!$B$32*'Eingabe und Ergebnisse'!$B$33/1000</f>
        <v>4.69867136453866</v>
      </c>
    </row>
    <row r="171" customFormat="false" ht="12.8" hidden="false" customHeight="false" outlineLevel="0" collapsed="false">
      <c r="A171" s="62" t="n">
        <f aca="false">0.6*('Eingabe und Ergebnisse'!$B$31/3.6)^2*(-0.235*('Eingabe und Ergebnisse'!$B$28/'Eingabe und Ergebnisse'!$B$30-0.2)+0.164)*ABS(A156)/20*'Eingabe und Ergebnisse'!$B$29/1000*'Eingabe und Ergebnisse'!$B$28*'Eingabe und Ergebnisse'!$B$28/1000000*100</f>
        <v>0</v>
      </c>
      <c r="B171" s="62" t="n">
        <f aca="false">A171+0.5*'Eingabe und Ergebnisse'!$B$28/10*COS(A156*3.1415/180)*9.81*'Eingabe und Ergebnisse'!$B$32*'Eingabe und Ergebnisse'!$B$33/1000</f>
        <v>1.7658</v>
      </c>
    </row>
    <row r="172" customFormat="false" ht="12.8" hidden="false" customHeight="false" outlineLevel="0" collapsed="false">
      <c r="A172" s="62" t="n">
        <f aca="false">0.6*('Eingabe und Ergebnisse'!$B$31/3.6)^2*(-0.235*('Eingabe und Ergebnisse'!$B$28/'Eingabe und Ergebnisse'!$B$30-0.2)+0.164)*ABS(A157)/20*'Eingabe und Ergebnisse'!$B$29/1000*'Eingabe und Ergebnisse'!$B$28*'Eingabe und Ergebnisse'!$B$28/1000000*100</f>
        <v>1.86607949263341</v>
      </c>
      <c r="B172" s="62" t="n">
        <f aca="false">A172+0.5*'Eingabe und Ergebnisse'!$B$28/10*COS(A157*3.1415/180)*9.81*'Eingabe und Ergebnisse'!$B$32*'Eingabe und Ergebnisse'!$B$33/1000</f>
        <v>3.57402158051138</v>
      </c>
    </row>
    <row r="174" customFormat="false" ht="12.8" hidden="false" customHeight="false" outlineLevel="0" collapsed="false">
      <c r="A174" s="46" t="s">
        <v>42</v>
      </c>
    </row>
    <row r="175" customFormat="false" ht="12.8" hidden="false" customHeight="false" outlineLevel="0" collapsed="false">
      <c r="A175" s="54" t="s">
        <v>35</v>
      </c>
    </row>
    <row r="176" customFormat="false" ht="12.8" hidden="false" customHeight="false" outlineLevel="0" collapsed="false">
      <c r="A176" s="41" t="n">
        <f aca="false">ABS('Eingabe und Ergebnisse'!$B$28/1000*'Eingabe und Ergebnisse'!$B$29/1000*1.225*('Eingabe und Ergebnisse'!$B$31/3.6)^2/2 * ( 0.3679*('Eingabe und Ergebnisse'!$B$28/'Eingabe und Ergebnisse'!$B$30)^3+0.4554*('Eingabe und Ergebnisse'!$B$28/'Eingabe und Ergebnisse'!$B$30)^2-0.0272*'Eingabe und Ergebnisse'!$B$28/'Eingabe und Ergebnisse'!$B$30 + 0.0019) * (0.0003+0.028*A155+0.0001*A155^2-0.000004*A155^3)*100)</f>
        <v>9.38427438871093</v>
      </c>
      <c r="B176" s="62" t="n">
        <f aca="false">A176+0.5*'Eingabe und Ergebnisse'!$B$28/10*COS(A155*3.1415/180)*9.81*'Eingabe und Ergebnisse'!$B$32*'Eingabe und Ergebnisse'!$B$33/1000</f>
        <v>10.992945155668</v>
      </c>
    </row>
    <row r="177" customFormat="false" ht="12.8" hidden="false" customHeight="false" outlineLevel="0" collapsed="false">
      <c r="A177" s="41" t="n">
        <f aca="false">ABS('Eingabe und Ergebnisse'!$B$28/1000*'Eingabe und Ergebnisse'!$B$29/1000*1.225*('Eingabe und Ergebnisse'!$B$31/3.6)^2/2 * ( 0.3679*('Eingabe und Ergebnisse'!$B$28/'Eingabe und Ergebnisse'!$B$30)^3+0.4554*('Eingabe und Ergebnisse'!$B$28/'Eingabe und Ergebnisse'!$B$30)^2-0.0272*'Eingabe und Ergebnisse'!$B$28/'Eingabe und Ergebnisse'!$B$30 + 0.0019) * (0.0003+0.028*A156+0.0001*A156^2-0.000004*A156^3)*100)</f>
        <v>0.00498693033854167</v>
      </c>
      <c r="B177" s="62" t="n">
        <f aca="false">A177+0.5*'Eingabe und Ergebnisse'!$B$28/10*COS(A156*3.1415/180)*9.81*'Eingabe und Ergebnisse'!$B$32*'Eingabe und Ergebnisse'!$B$33/1000</f>
        <v>1.77078693033854</v>
      </c>
    </row>
    <row r="178" customFormat="false" ht="12.8" hidden="false" customHeight="false" outlineLevel="0" collapsed="false">
      <c r="A178" s="41" t="n">
        <f aca="false">ABS('Eingabe und Ergebnisse'!$B$28/1000*'Eingabe und Ergebnisse'!$B$29/1000*1.225*('Eingabe und Ergebnisse'!$B$31/3.6)^2/2 * ( 0.3679*('Eingabe und Ergebnisse'!$B$28/'Eingabe und Ergebnisse'!$B$30)^3+0.4554*('Eingabe und Ergebnisse'!$B$28/'Eingabe und Ergebnisse'!$B$30)^2-0.0272*'Eingabe und Ergebnisse'!$B$28/'Eingabe und Ergebnisse'!$B$30 + 0.0019) * (0.0003+0.028*A157+0.0001*A157^2-0.000004*A157^3)*100)</f>
        <v>6.9988263235879</v>
      </c>
      <c r="B178" s="62" t="n">
        <f aca="false">A178+0.5*'Eingabe und Ergebnisse'!$B$28/10*COS(A157*3.1415/180)*9.81*'Eingabe und Ergebnisse'!$B$32*'Eingabe und Ergebnisse'!$B$33/1000</f>
        <v>8.70676841146586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55479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2012-03-23T11:38:02Z</dcterms:created>
  <dc:creator/>
  <dc:description/>
  <dc:language>de-DE</dc:language>
  <cp:lastModifiedBy/>
  <dcterms:modified xsi:type="dcterms:W3CDTF">2024-02-19T18:34:12Z</dcterms:modified>
  <cp:revision>350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